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8990" windowHeight="8190" tabRatio="771" activeTab="1"/>
  </bookViews>
  <sheets>
    <sheet name="Instructions" sheetId="1" r:id="rId1"/>
    <sheet name="Reporting Worksheet" sheetId="2" r:id="rId2"/>
    <sheet name="Water Balance" sheetId="3" r:id="rId3"/>
    <sheet name="Definitions" sheetId="4" r:id="rId4"/>
    <sheet name="Water Loss Standing" sheetId="5" r:id="rId5"/>
    <sheet name="Ex. Audit 1 (Million Gallons)" sheetId="6" r:id="rId6"/>
    <sheet name="Ex. Audit 2 (Megalitres)" sheetId="7" r:id="rId7"/>
    <sheet name="Sheet1" sheetId="8" state="veryHidden" r:id="rId8"/>
  </sheets>
  <definedNames>
    <definedName name="_xlnm.Print_Area" localSheetId="3">'Definitions'!$B$1:$N$74</definedName>
    <definedName name="_xlnm.Print_Area" localSheetId="5">'Ex. Audit 1 (Million Gallons)'!$B$2:$N$107</definedName>
  </definedNames>
  <calcPr fullCalcOnLoad="1"/>
</workbook>
</file>

<file path=xl/comments3.xml><?xml version="1.0" encoding="utf-8"?>
<comments xmlns="http://schemas.openxmlformats.org/spreadsheetml/2006/main">
  <authors>
    <author>Andrew Chastain-Howley</author>
  </authors>
  <commentList>
    <comment ref="D7" authorId="0">
      <text>
        <r>
          <rPr>
            <b/>
            <sz val="8"/>
            <rFont val="Tahoma"/>
            <family val="0"/>
          </rPr>
          <t>The volume of metered and/or unmetered water taken by registered customers who are authorized to do so by the water supplier. This also includes water exported across operational boundaries. Authorized consumption may include items such as fire fighting, training, flushing of mains and sewers, street cleaning, public fountains and gardens etc. These may be billed, unbilled, metered or unmetered.</t>
        </r>
      </text>
    </comment>
    <comment ref="D15" authorId="0">
      <text>
        <r>
          <rPr>
            <b/>
            <sz val="8"/>
            <rFont val="Tahoma"/>
            <family val="0"/>
          </rPr>
          <t>The difference between System Input volume and Authorized Consumption. Water losses can be considered as a total volume for the whole system, or for partial systems such as transmission or distribution schemes, or individual zones. Water losses consist of Real Losses and Apparent losses.</t>
        </r>
      </text>
    </comment>
    <comment ref="E21" authorId="0">
      <text>
        <r>
          <rPr>
            <b/>
            <sz val="8"/>
            <rFont val="Tahoma"/>
            <family val="0"/>
          </rPr>
          <t>Physical water losses from a pressurized system and the utilities storage tanks up to the point of customer use. In metered systems this is the customer meter. In unmetered systems this is the first point of use (the stop tap or tap) within the property. This is the annual volume lost through all types of leaks, bursts and overflows.</t>
        </r>
      </text>
    </comment>
    <comment ref="F7" authorId="0">
      <text>
        <r>
          <rPr>
            <b/>
            <sz val="8"/>
            <rFont val="Tahoma"/>
            <family val="0"/>
          </rPr>
          <t>All metered consumption which is billed. This includes all groups of customers such as domestic, commercial, industrial or institutional and also includes water transferred across operational boundaries (water exported) which is metered and billed.</t>
        </r>
      </text>
    </comment>
    <comment ref="F9" authorId="0">
      <text>
        <r>
          <rPr>
            <b/>
            <sz val="8"/>
            <rFont val="Tahoma"/>
            <family val="0"/>
          </rPr>
          <t>All billed consumption which is calculated based on estimates or norms, but is not metered. This might be a small component in fully metered systems (for example billing based on estimates for the period a customer meter is out of order) but can be the key consumption component in systems without universal metering. This component may also include water transferred across operational boundaries (water exported) which is unmetered, but billed.</t>
        </r>
      </text>
    </comment>
    <comment ref="F11" authorId="0">
      <text>
        <r>
          <rPr>
            <b/>
            <sz val="8"/>
            <rFont val="Tahoma"/>
            <family val="0"/>
          </rPr>
          <t>Metered consumption which is for any reason unbilled. This might for example include metered consumptionof the utility itself or water or water provided to institutions free of charge, including water transferred across operational boundaries (water exported) which is metered but unbilled.</t>
        </r>
      </text>
    </comment>
    <comment ref="F13" authorId="0">
      <text>
        <r>
          <rPr>
            <b/>
            <sz val="8"/>
            <rFont val="Tahoma"/>
            <family val="0"/>
          </rPr>
          <t>Any kind of Authorized Consumption which is neither billed nor metered. This component typically includes items such as fire fighting, flushing of mains and sewers, street cleaning, frost protection, etc. In a well run utility it is a small component which is often substantially overestimated. Theoretically this might also include water transferred across operational boundaries (water exported) which is unmetered and unbilled, but this is unlikely.</t>
        </r>
      </text>
    </comment>
    <comment ref="F15" authorId="0">
      <text>
        <r>
          <rPr>
            <b/>
            <sz val="8"/>
            <rFont val="Tahoma"/>
            <family val="0"/>
          </rPr>
          <t>Any unauthorized use of water. This may include illegal water use from hydrants (for example for construction purposes), illegal connections, bypasses to consumption meters or meter tampering.</t>
        </r>
      </text>
    </comment>
    <comment ref="F17" authorId="0">
      <text>
        <r>
          <rPr>
            <b/>
            <sz val="8"/>
            <rFont val="Tahoma"/>
            <family val="0"/>
          </rPr>
          <t>Apparent water losses caused by customer meter inaccuracies.</t>
        </r>
      </text>
    </comment>
    <comment ref="F19" authorId="0">
      <text>
        <r>
          <rPr>
            <b/>
            <sz val="8"/>
            <rFont val="Tahoma"/>
            <family val="0"/>
          </rPr>
          <t>Apparent water losses caused by data handling errors in the meter reading and billing system.</t>
        </r>
      </text>
    </comment>
    <comment ref="F21" authorId="0">
      <text>
        <r>
          <rPr>
            <b/>
            <sz val="8"/>
            <rFont val="Tahoma"/>
            <family val="0"/>
          </rPr>
          <t>Physical water losses from a pressurized system up to the point of customer use. This is the annual volume lost through all types of leaks and bursts.</t>
        </r>
      </text>
    </comment>
    <comment ref="F23" authorId="0">
      <text>
        <r>
          <rPr>
            <b/>
            <sz val="8"/>
            <rFont val="Tahoma"/>
            <family val="0"/>
          </rPr>
          <t>Physical water losses from the utility's storage tanks.</t>
        </r>
      </text>
    </comment>
    <comment ref="F25" authorId="0">
      <text>
        <r>
          <rPr>
            <b/>
            <sz val="8"/>
            <rFont val="Tahoma"/>
            <family val="0"/>
          </rPr>
          <t>Physical water losses from the utility's service lines between the distribution main (corporation stop) and the point of customer use (stop tap).</t>
        </r>
      </text>
    </comment>
    <comment ref="G11" authorId="0">
      <text>
        <r>
          <rPr>
            <b/>
            <sz val="8"/>
            <rFont val="Tahoma"/>
            <family val="0"/>
          </rPr>
          <t>Water which does not provide any revenue to the utility.</t>
        </r>
      </text>
    </comment>
    <comment ref="G7" authorId="0">
      <text>
        <r>
          <rPr>
            <b/>
            <sz val="8"/>
            <rFont val="Tahoma"/>
            <family val="0"/>
          </rPr>
          <t>Water which provides revenue to the utility.</t>
        </r>
      </text>
    </comment>
    <comment ref="E11" authorId="0">
      <text>
        <r>
          <rPr>
            <b/>
            <sz val="8"/>
            <rFont val="Tahoma"/>
            <family val="0"/>
          </rPr>
          <t xml:space="preserve">All consumption that is unbilled, but is still authorized by the utility. </t>
        </r>
      </text>
    </comment>
    <comment ref="E7" authorId="0">
      <text>
        <r>
          <rPr>
            <b/>
            <sz val="8"/>
            <rFont val="Tahoma"/>
            <family val="0"/>
          </rPr>
          <t>All consumption that is billed and authorized by the utility. This may include both metered and unmetered consumption.</t>
        </r>
      </text>
    </comment>
    <comment ref="B5" authorId="0">
      <text>
        <r>
          <rPr>
            <b/>
            <sz val="8"/>
            <rFont val="Tahoma"/>
            <family val="0"/>
          </rPr>
          <t>The volume of treated water input to that part of the water supply system to which the water balance relates. This can be from your own production facilities or bulk supplies from others.</t>
        </r>
        <r>
          <rPr>
            <sz val="8"/>
            <rFont val="Tahoma"/>
            <family val="0"/>
          </rPr>
          <t xml:space="preserve">
</t>
        </r>
      </text>
    </comment>
    <comment ref="E15" authorId="0">
      <text>
        <r>
          <rPr>
            <b/>
            <sz val="8"/>
            <rFont val="Tahoma"/>
            <family val="0"/>
          </rPr>
          <t>Includes all types of inaccuracies associated with customer metereing as well as data handling errors (meter reading and billing), plus unauthorized consumption (theft or illegal use). Note that over-registration of customer meteres leads to under-estimation of Real Losses. Under-registration of customer meters leads to over-estimation of Real Losses.</t>
        </r>
      </text>
    </comment>
  </commentList>
</comments>
</file>

<file path=xl/sharedStrings.xml><?xml version="1.0" encoding="utf-8"?>
<sst xmlns="http://schemas.openxmlformats.org/spreadsheetml/2006/main" count="610" uniqueCount="294">
  <si>
    <t xml:space="preserve">Apparent water losses caused by the collective under-registration of customer water meters. Many customer water meters will wear as large cumulative volumes of water are passed through them over time.  This causes the meters to under-register.  The auditor has two options for entering data for this component of the audit. The auditor can enter a percentage under-registration (typically an estimated value), this will apply the selected percentage to the two categories of metered consumption to determine the volume of water not recorded due to customer meter inaccuracy. Alternatively, if the auditor has substantial data from meter testing to arrive at their own volumes of such losses, this volume may be entered directly. Note that a value of zero will be accepted but an alert will appear asking if the customer population is unmetered.  Since all metered systems have some degree of inaccuracy, then a positive value should be entered.  A value of zero in this component is valid only if the water utility does not meter its customer population.    </t>
  </si>
  <si>
    <t>Systematic Data Handling Errors</t>
  </si>
  <si>
    <t>Apparent water losses caused by systematic data handling errors in the meter reading and billing system.</t>
  </si>
  <si>
    <t>Water imported</t>
  </si>
  <si>
    <t>Volume from own sources</t>
  </si>
  <si>
    <t>Billed metered consumption</t>
  </si>
  <si>
    <t>Billed unmetered consumption</t>
  </si>
  <si>
    <t>Water exported</t>
  </si>
  <si>
    <t>Unbilled unmetered consumption</t>
  </si>
  <si>
    <t>Unbilled metered consumption</t>
  </si>
  <si>
    <t>Customer metering inaccuracies</t>
  </si>
  <si>
    <t xml:space="preserve">This is entered for unmetered services and in cold or other areas where meters are installed inside homes and buildings.  It is the length of customer service line either between the utility's service connection (often at the curbstop) and the meter, or to the building line (first point of customer consumption) if customers are unmetered.  Note that the length of service connection between the main and customer service line is owned by the utility and its length and potential leakage is accounted  for in the UARL formula by the number of service connections.   </t>
  </si>
  <si>
    <t>The UARL is a theoretical reference value representing the technical low limit of leakage that could be achieved if all of today's best technology could be successfully applied.  It is a key variable in the calculation of the Infrastructure Leakage Index (ILI).  It is not necessary that water utilities set this level as the target level of leakage, unless water is unusually expensive, scarce or both.
NOTE: The UARL calculation has not yet been fully proven as effective for very small water distribution systems.  If,
(Lm x 32) + Nc &lt; 3000 (gallons per day) or
(Lm x 20) + Nc &lt; 3000 (litres per day)
then the calculated UARL value may not be valid.  The software does not display a value of UARL or ILI if either of these conditions is true.</t>
  </si>
  <si>
    <t>An estimate or measure of the degree of any inaccuracy that exists in the master meters measuring the Volume from own sources. Please also indicate if this adjustment is because the master meters under-registered (did not capture all the flow) or over-registered (overstated the actual flow)</t>
  </si>
  <si>
    <t>Any kind of Authorized Consumption which is neither billed nor metered. This component typically includes items such as fire fighting, flushing of mains and sewers, street cleaning, frost protection, etc.  In most water utilities it is a small component which is very often substantially overestimated. It does NOT include water sold to neighboring utilities (water exported) which is unmetered and unbilled – an unlikely case.  This component has many sub-components of water use which are often tedious to identify and quantify.  Because of this, and the fact that it is usually a small portion of the water supplied, it is recommended that the auditor apply the default value of 1.25% of the volume from own sources.  Select the default percentage to enter this value.  If the water utility already has well validated data that gives a value substantially higher or lower than the default volume, then the auditor should enter their own volume.  However the default approach is recommended for most water utilities.  Note that a value of zero is not permitted, since all water utilities have some volume of water in this component occurring in their system.</t>
  </si>
  <si>
    <t>These costs include those for operations, maintenance and any annually incurred costs for long-term upkeep of the system, such as repayment of capital bonds for infrastructure expansion or improvement.  Typical costs include employee salaries and benefits, materials, equipment, insurance, fees, administrative costs and all other costs that exist to sustain the drinking water supply.  These costs should not include any costs to operate wastewater, biosolids or other systems outside of drinking water.</t>
  </si>
  <si>
    <t xml:space="preserve">Length of all pipelines (except service connections) in the system starting from the point of system input metering (for example at the outlet of the treatment plant).  It is also recommended to include in this measure the total length of fire hydrant lead pipe.  Hydrant lead pipe is the pipe branching from the water main to the fire hydrant.  Fire hydrant leads are typically of a sufficiently large size that is more representative of a pipeline than a service connection.  The average length of hydrant leads across the entire system can be assumed if not known, and multiplied by the number of fire hydrants in the system, which can also be assumed if not known.  This value can then be added to the total pipeline length.  Total length of mains can therefore be calculated as:
Length of Mains, miles = (total pipeline length, miles) + [ {(average fire hydrant lead length, ft) x (number of fire hydrants)} / 5,280 ft/mile ] 
                                          or
Length of Mains, kilometres = (total pipeline length, kilometres) + [ {(average fire hydrant lead length, metres) x (number of fire hydrants)} / 1,000 metres/kilometre ] </t>
  </si>
  <si>
    <t>The ratio of the Current Annual Real Losses (Real Losses) to the Unavoidable Annual Real Losses (UARL).  The ILI is a highly effective performance indicator for comparing (benchmarking) the performance of utilities in operational management of real losses.</t>
  </si>
  <si>
    <t>Water Losses</t>
  </si>
  <si>
    <t>Apparent Losses</t>
  </si>
  <si>
    <t>Real Losses</t>
  </si>
  <si>
    <t>Length of mains</t>
  </si>
  <si>
    <t>Connection density</t>
  </si>
  <si>
    <t>Authorized Consumption</t>
  </si>
  <si>
    <t>Billed Authorized Consumption</t>
  </si>
  <si>
    <t>Billed Metered Consumption (inc. water exported)</t>
  </si>
  <si>
    <t>Revenue Water</t>
  </si>
  <si>
    <t>Billed Unmetered Consumption</t>
  </si>
  <si>
    <t>Unbilled Authorized Consumption</t>
  </si>
  <si>
    <t>Unbilled Metered Consumption</t>
  </si>
  <si>
    <t>Non-Revenue Water (NRW)</t>
  </si>
  <si>
    <t>Unbilled Unmetered Consumption</t>
  </si>
  <si>
    <t>Unauthorized Consumption</t>
  </si>
  <si>
    <t>Customer Metering Inaccuracies</t>
  </si>
  <si>
    <t>Leakage on Transmission and/or Distribution Mains</t>
  </si>
  <si>
    <t>Leakage and Overflows at Utility's Storage Tanks</t>
  </si>
  <si>
    <t>All consumption that is unbilled, but still authorized by the utility. See "Authorized Consumption" for more information.</t>
  </si>
  <si>
    <t>All consumption that is billed and authorized by the utility. This may include both metered and unmetered consumption. See "Authorized Consumption" for more information.</t>
  </si>
  <si>
    <t>Item Name</t>
  </si>
  <si>
    <t>Description</t>
  </si>
  <si>
    <t>Leakage on Service Connections</t>
  </si>
  <si>
    <t>Not broken down</t>
  </si>
  <si>
    <t>Click to advance to sheet…</t>
  </si>
  <si>
    <t>The current sheet</t>
  </si>
  <si>
    <t>Enter the required data on this worksheet to calculate the water balance</t>
  </si>
  <si>
    <t>The values entered in the Reporting Worksheet are used to populate the water balance</t>
  </si>
  <si>
    <t>Use this sheet to understand terms used in the audit process</t>
  </si>
  <si>
    <r>
      <t xml:space="preserve">Value </t>
    </r>
    <r>
      <rPr>
        <u val="single"/>
        <sz val="10"/>
        <rFont val="Courier New"/>
        <family val="3"/>
      </rPr>
      <t>must</t>
    </r>
    <r>
      <rPr>
        <sz val="10"/>
        <rFont val="Courier New"/>
        <family val="3"/>
      </rPr>
      <t xml:space="preserve"> be entered by user</t>
    </r>
  </si>
  <si>
    <r>
      <t xml:space="preserve">Value </t>
    </r>
    <r>
      <rPr>
        <u val="single"/>
        <sz val="10"/>
        <rFont val="Courier New"/>
        <family val="3"/>
      </rPr>
      <t>may</t>
    </r>
    <r>
      <rPr>
        <sz val="10"/>
        <rFont val="Courier New"/>
        <family val="3"/>
      </rPr>
      <t xml:space="preserve"> be entered by user</t>
    </r>
  </si>
  <si>
    <t xml:space="preserve">Value calculated based on input data </t>
  </si>
  <si>
    <t>COUNTRY:</t>
  </si>
  <si>
    <t>Water Audit Report for:</t>
  </si>
  <si>
    <t>Reporting Year:</t>
  </si>
  <si>
    <t>REPORTING YEAR:</t>
  </si>
  <si>
    <t>SYSTEM DATA</t>
  </si>
  <si>
    <t>Connection density:</t>
  </si>
  <si>
    <t>Infrastructure Leakage Index (ILI) [Real Losses/UARL]:</t>
  </si>
  <si>
    <t>Water Audit Report For:</t>
  </si>
  <si>
    <t>Report Yr:</t>
  </si>
  <si>
    <t>Please begin by providing the following information, then proceed through each sheet in the workbook:</t>
  </si>
  <si>
    <t>NAME OF CONTACT PERSON:</t>
  </si>
  <si>
    <t>E-MAIL:</t>
  </si>
  <si>
    <t>Ext.</t>
  </si>
  <si>
    <t>TELEPHONE:</t>
  </si>
  <si>
    <t>COST DATA</t>
  </si>
  <si>
    <t>NAME OF CITY OR UTILITY:</t>
  </si>
  <si>
    <t>REFERENCES:</t>
  </si>
  <si>
    <t>DEVELOPED BY:</t>
  </si>
  <si>
    <t>PERFORMANCE INDICATORS</t>
  </si>
  <si>
    <t>Financial Indicators</t>
  </si>
  <si>
    <t>Operational Efficiency Indicators</t>
  </si>
  <si>
    <t>Non-revenue water as percent by cost:</t>
  </si>
  <si>
    <t>Non-revenue water as percent by volume:</t>
  </si>
  <si>
    <t>Unavoidable Annual Real Losses (UARL):</t>
  </si>
  <si>
    <t>$/Year</t>
  </si>
  <si>
    <t>Water which is charged to customers to provide revenue to the utility.</t>
  </si>
  <si>
    <t>Unavoidable Annual Real Losses (UARL)</t>
  </si>
  <si>
    <t>Infrastructure Leakage Index (ILI)</t>
  </si>
  <si>
    <t>GEORGE KUNKEL, P.E.  Philadelphia Water Department</t>
  </si>
  <si>
    <t>DAVID SAYERS, Delaware River Basin Commission</t>
  </si>
  <si>
    <t>ALAIN LALONDE, Veritec Consulting</t>
  </si>
  <si>
    <t>ANDREW CHASTAIN-HOWLEY, Water Prospecting and Resource Consulting</t>
  </si>
  <si>
    <t>ANDREW DAY, Water Prospecting and Resource Consulting</t>
  </si>
  <si>
    <t>Target ILI Range</t>
  </si>
  <si>
    <t>Operational Considerations</t>
  </si>
  <si>
    <t>Water Resources Considerations</t>
  </si>
  <si>
    <t>Financial Considerations</t>
  </si>
  <si>
    <t>1.0 - 3.0</t>
  </si>
  <si>
    <t>Greater than 8.0</t>
  </si>
  <si>
    <t>Water resources are costly to develop or purchase; ability to increase revenues via water rates is greatly limited because of regulation or low ratepayer affordability.</t>
  </si>
  <si>
    <t>Cost to purchase or obtain/treat water is low, as are rates charged to customers.</t>
  </si>
  <si>
    <t>Operating with system leakage above this level would require expansion of existing infrastructure and/or additional water resources to meet the demand.</t>
  </si>
  <si>
    <t>Existing water supply infrastructure capability is sufficient to meet long-term demand as long as reasonable leakage management controls are in place.</t>
  </si>
  <si>
    <t>Superior reliability, capacity and intregrity of the water supply infrastructure make it relatively immune to supply shortages.</t>
  </si>
  <si>
    <t xml:space="preserve">Available resources are greatly limited and are very difficult and/or environmentally unsound to develop.  </t>
  </si>
  <si>
    <t>Water resources are believed to be sufficient to meet long-term needs, but demand management interventions (leakage management, water conservation) are included in the long-term planning.</t>
  </si>
  <si>
    <t>Water resources are plentiful, reliable, and easily extracted.</t>
  </si>
  <si>
    <t>General Guidelines for Setting a Target ILI                                                           (without doing a full economic analysis of leakage control options)</t>
  </si>
  <si>
    <t>Although operational and financial considerations may allow a long-term ILI greater than 8.0, such a level of leakage is not an effective utilization of water as a resource.  Setting a target level greater than 8.0 - other than as an incremental goal to a smaller long-term target - is discouraged.</t>
  </si>
  <si>
    <t>Water resources can be developed or purchased at reasonable expense; periodic water rate increases can be feasibly imposed and are tolerated by the customer population.</t>
  </si>
  <si>
    <r>
      <t>PURPOSE:</t>
    </r>
    <r>
      <rPr>
        <sz val="10"/>
        <rFont val="Courier New"/>
        <family val="3"/>
      </rPr>
      <t xml:space="preserve"> This spreadsheet-based water audit tool is designed to help quantify and track water losses associated with water distribution systems and identify areas for improved efficiency and cost recovery  </t>
    </r>
  </si>
  <si>
    <t>- Alegre, H., Hirner, W., Baptista, J. and Parena, R. Performance Indicators for Water Supply Services.  IWA Publishing ‘Manual of Best Practice’ Series, 2000.  ISBN 1 900222 272</t>
  </si>
  <si>
    <t>- Kunkel, G. et al, 2003.  Water Loss Control Committee Report: Applying Worldwide Best Management Practices in Water Loss Control.  Journal AWWA, 95:8:65</t>
  </si>
  <si>
    <t>Use this sheet to help interpret the results of the performance indicators</t>
  </si>
  <si>
    <t>THE FOLLOWING KEY APPLIES THROUGHOUT:</t>
  </si>
  <si>
    <t>START DATE(MM/YYYY):</t>
  </si>
  <si>
    <t>END DATE(MM/YYYY):</t>
  </si>
  <si>
    <t>WATER LOSSES:</t>
  </si>
  <si>
    <t>&gt;3.0 -5.0</t>
  </si>
  <si>
    <t>&gt;5.0 - 8.0</t>
  </si>
  <si>
    <t>AUTHORIZED CONSUMPTION:</t>
  </si>
  <si>
    <t>WATER SUPPLIED:</t>
  </si>
  <si>
    <t>WATER SUPPLIED</t>
  </si>
  <si>
    <t>AUTHORIZED CONSUMPTION</t>
  </si>
  <si>
    <t>PLEASE SELECT PREFERED REPORTING UNITS FOR WATER VOLUME:</t>
  </si>
  <si>
    <t>WATER LOSSES (Water Supplied - Authorized Consumption)</t>
  </si>
  <si>
    <t>Annual cost of Apparent losses:</t>
  </si>
  <si>
    <t>Annual cost of Real Losses:</t>
  </si>
  <si>
    <t>losses</t>
  </si>
  <si>
    <t>cost</t>
  </si>
  <si>
    <t>cost =</t>
  </si>
  <si>
    <t>$/1000 litres</t>
  </si>
  <si>
    <r>
      <t>USE:</t>
    </r>
    <r>
      <rPr>
        <sz val="10"/>
        <rFont val="Courier New"/>
        <family val="3"/>
      </rPr>
      <t xml:space="preserve"> The spreadsheet contains several separate worksheets. Sheets can be accessed using the tabs towards the bottom of the screen, or by clicking the buttons on the left below. Descriptions of each sheet are also given below.</t>
    </r>
  </si>
  <si>
    <t>Own Sources</t>
  </si>
  <si>
    <t>(Adjusted for known errors)</t>
  </si>
  <si>
    <t>Water Supplied</t>
  </si>
  <si>
    <t>customer cost</t>
  </si>
  <si>
    <t>marginal production</t>
  </si>
  <si>
    <t>&gt;1 = higher customer cost</t>
  </si>
  <si>
    <t>&lt;1 = lower customer cost</t>
  </si>
  <si>
    <t xml:space="preserve"> - Input values should be indicated as either measured or estimated. You have entered:</t>
  </si>
  <si>
    <t xml:space="preserve">        DATA REVIEW - Please review the following information and make changes above if necessary:</t>
  </si>
  <si>
    <t>$/100 cubic feet (ccf)</t>
  </si>
  <si>
    <t>.</t>
  </si>
  <si>
    <t>Master meter error adjustment</t>
  </si>
  <si>
    <t>Water Imported</t>
  </si>
  <si>
    <t>Water Exported</t>
  </si>
  <si>
    <t>The volume of treated water input to system from own production facilities</t>
  </si>
  <si>
    <t>=number of connections / length of mains</t>
  </si>
  <si>
    <t>Physical water losses from the pressurized system and the utility’s storage tanks, up to the point of customer consumption. In metered systems this is the customer meter, in unmetered situations this is the first point of consumption (stop tap/tap) within the property.
The annual volume lost through all types of leaks, breaks and overflows depends on frequencies, flow rates, and average duration of individual leaks, breaks and overflows.</t>
  </si>
  <si>
    <t>The cost to produce and supply the next unit of water. (E.g., $/million gallons) This cost is determined by calculating the summed unit costs for ground and surface water treatment and all power used for pumping from the source to the customer. It should also include the unit cost of bulk water purchased as an import if applicable.</t>
  </si>
  <si>
    <t>Bulk water purchased to become part of the water supplied. Typically this is water purchased from a neighboring water utility or regional water authority. Be sure to account for any import meter inaccuracy in reporting this volume</t>
  </si>
  <si>
    <t>Bulk water sold and conveyed out of the water distribution system. Typically this is water sold to a neighboring water utility. Be sure to account for any export meter inaccuracy in reporting this volume</t>
  </si>
  <si>
    <r>
      <t>Volume from own sources</t>
    </r>
    <r>
      <rPr>
        <sz val="10"/>
        <rFont val="Courier New"/>
        <family val="3"/>
      </rPr>
      <t>:</t>
    </r>
  </si>
  <si>
    <r>
      <t>Master meter error adjustment</t>
    </r>
    <r>
      <rPr>
        <sz val="10"/>
        <rFont val="Courier New"/>
        <family val="3"/>
      </rPr>
      <t>:</t>
    </r>
  </si>
  <si>
    <r>
      <t>Billed metered</t>
    </r>
    <r>
      <rPr>
        <sz val="10"/>
        <rFont val="Courier New"/>
        <family val="3"/>
      </rPr>
      <t>:</t>
    </r>
  </si>
  <si>
    <r>
      <t>Billed unmetered</t>
    </r>
    <r>
      <rPr>
        <sz val="10"/>
        <rFont val="Courier New"/>
        <family val="3"/>
      </rPr>
      <t>:</t>
    </r>
  </si>
  <si>
    <r>
      <t>Unbilled metered</t>
    </r>
    <r>
      <rPr>
        <sz val="10"/>
        <rFont val="Courier New"/>
        <family val="3"/>
      </rPr>
      <t>:</t>
    </r>
  </si>
  <si>
    <r>
      <t>Unbilled unmetered</t>
    </r>
    <r>
      <rPr>
        <sz val="10"/>
        <rFont val="Courier New"/>
        <family val="3"/>
      </rPr>
      <t>:</t>
    </r>
  </si>
  <si>
    <r>
      <t>Unauthorized consumption</t>
    </r>
    <r>
      <rPr>
        <sz val="10"/>
        <rFont val="Courier New"/>
        <family val="3"/>
      </rPr>
      <t>:</t>
    </r>
  </si>
  <si>
    <r>
      <t>Customer metering inaccuracies</t>
    </r>
    <r>
      <rPr>
        <sz val="10"/>
        <rFont val="Courier New"/>
        <family val="3"/>
      </rPr>
      <t>:</t>
    </r>
  </si>
  <si>
    <r>
      <t>Length of mains</t>
    </r>
    <r>
      <rPr>
        <sz val="10"/>
        <rFont val="Courier New"/>
        <family val="3"/>
      </rPr>
      <t>:</t>
    </r>
  </si>
  <si>
    <r>
      <t>Average operating pressure</t>
    </r>
    <r>
      <rPr>
        <sz val="10"/>
        <rFont val="Courier New"/>
        <family val="3"/>
      </rPr>
      <t>:</t>
    </r>
  </si>
  <si>
    <r>
      <t>Total annual cost of operating water system</t>
    </r>
    <r>
      <rPr>
        <sz val="10"/>
        <rFont val="Courier New"/>
        <family val="3"/>
      </rPr>
      <t>:</t>
    </r>
  </si>
  <si>
    <t>million gallons (US)</t>
  </si>
  <si>
    <t>$/1000 gallons (US)</t>
  </si>
  <si>
    <t>NON-REVENUE WATER:</t>
  </si>
  <si>
    <t>Number of service connections, main to curb stop. Please note that this includes the actual number of distinct piping connections whether active or inactive. This may differ substantially from the number of Customers (or number of accounts)</t>
  </si>
  <si>
    <t>Billed Water Exported</t>
  </si>
  <si>
    <t>DAVID GOFF, P.E.  Goff Water Audits &amp; Engineering</t>
  </si>
  <si>
    <t>Less than 1.0</t>
  </si>
  <si>
    <t xml:space="preserve">If the calculated Infrastructure Leakage Index (ILI) value for your system is 1.0 or less, two possibilities exist.   a) you are maintaining your leakage at low levels in a class with the top worldwide performers in leakage control.  b) A portion of your data may be flawed, causing your losses to be greatly understated.  This is likely if you calculate a low ILI value but do not employ extensive leakage control practices in your operations.  In such cases it is beneficial to validate the data by performing field measurements to confirm the accuracy of production and customer meters, or to identify any other potential sources of error in the data.  </t>
  </si>
  <si>
    <r>
      <t xml:space="preserve">Once data has been entered into the Reporting Worksheet, the performance indcators are automatically calculated.  How does a water utility operator know how well his or her system is performing?  The AWWA Water Loss Control Committee provided the following table to assist water utilities is gauging an approximate Infrastructure Leakage Index (ILI) that is appropriate for their water system and local conditions.  The lower the amount of leakage and real losses that exist in the system, then the lower the ILI value will be. 
</t>
    </r>
    <r>
      <rPr>
        <b/>
        <u val="single"/>
        <sz val="11"/>
        <rFont val="Courier New"/>
        <family val="3"/>
      </rPr>
      <t>Note:</t>
    </r>
    <r>
      <rPr>
        <b/>
        <sz val="11"/>
        <rFont val="Courier New"/>
        <family val="3"/>
      </rPr>
      <t xml:space="preserve"> this table offers an approximate guideline for leakage reduction target-setting.  The best means of setting such targets include performing an economic assessment of various loss control methods.  However, this table is useful if such an assessment is not possible. </t>
    </r>
  </si>
  <si>
    <t>= Apparent Losses + Real Losses + Unbilled Metered + Unbilled Unmetered
Water which does not provide any revenue to the utility</t>
  </si>
  <si>
    <t>* only the most applicable of these two indicators will be calculated</t>
  </si>
  <si>
    <t>ACKNOWLEDGMENTS</t>
  </si>
  <si>
    <t xml:space="preserve">The average pressure may be approximated when compiling the preliminary water audit.  Once routine water auditing has been established, a more accurate assessment of average pressure should be pursued.  If the water utility infrastructure is recorded in a Geographical Information System (GIS) the average pressure at many locations in the distribution system can be readily obtained.  If a GIS does not exist, a weighted average of pressure data can be calculated from water pressure measured at various fire hydrants scattered across the water distribution system. </t>
  </si>
  <si>
    <r>
      <t xml:space="preserve">Number of </t>
    </r>
    <r>
      <rPr>
        <u val="single"/>
        <sz val="10"/>
        <rFont val="Courier New"/>
        <family val="3"/>
      </rPr>
      <t>active AND inactive</t>
    </r>
    <r>
      <rPr>
        <sz val="10"/>
        <rFont val="Courier New"/>
        <family val="3"/>
      </rPr>
      <t xml:space="preserve"> service connections:</t>
    </r>
  </si>
  <si>
    <t>= billed metered + billed unmetered + unbilled metered + unbilled unmetered
The volume of metered and/or unmetered water taken by registered customers, the water supplier and others who are implicitly or explicitly authorized to do so by the water supplier, for residential, commercial and industrial purposes. This does NOT include water sold to neighboring utilities (water exported).
Authorized consumption may include items such as fire fighting and training, flushing of mains and sewers, street cleaning, watering of municipal gardens, public fountains, frost protection, building water, etc.  These may be billed or unbilled, metered or unmetered.</t>
  </si>
  <si>
    <t>All billed consumption which is calculated based on estimates or norms but is not metered. This might be a very small component in fully metered systems (for example billing based on estimates for the period a customer meter is out of order) but can be the key consumption component in systems without universal metering. It does NOT include water sold to neighboring utilities (water exported) which is unmetered but billed.</t>
  </si>
  <si>
    <t>Metered Consumption which is for any reason unbilled. This might for example include metered consumption of the utility itself or water provided to institutions free of charge. It does NOT include water sold to neighboring utilities (water exported) which is metered but unbilled.</t>
  </si>
  <si>
    <t>= unauthorized consumption + meter under-registration + data handling errors
Includes all types of inaccuracies associated with customer metering as well as data handling errors (meter reading and billing), plus unauthorized consumption (theft or illegal use).
NOTE: Over-registration of customer meters, leads to under-estimation of Real Losses.  Under-registration of customer meters, leads to over-estimation of Real Losses.</t>
  </si>
  <si>
    <t>= apparent losses + real losses
The difference between System Input and Authorized Consumption. Water losses can be considered as a total volume for the whole system, or for partial systems such as transmission or distribution systems, or individual zones. Water Losses consist of Real Losses and Apparent Losses.</t>
  </si>
  <si>
    <r>
      <t xml:space="preserve">Number of </t>
    </r>
    <r>
      <rPr>
        <u val="single"/>
        <sz val="10"/>
        <color indexed="9"/>
        <rFont val="Courier New"/>
        <family val="3"/>
      </rPr>
      <t>active AND inactive</t>
    </r>
    <r>
      <rPr>
        <sz val="10"/>
        <color indexed="9"/>
        <rFont val="Courier New"/>
        <family val="3"/>
      </rPr>
      <t xml:space="preserve"> service connections</t>
    </r>
  </si>
  <si>
    <r>
      <t xml:space="preserve"> AWWA WLCC Water Audit Software: </t>
    </r>
    <r>
      <rPr>
        <b/>
        <u val="single"/>
        <sz val="16"/>
        <color indexed="9"/>
        <rFont val="Courier New"/>
        <family val="3"/>
      </rPr>
      <t>Reporting Worksheet</t>
    </r>
  </si>
  <si>
    <r>
      <t xml:space="preserve"> AWWA WLCC Water Audit Software: </t>
    </r>
    <r>
      <rPr>
        <b/>
        <u val="single"/>
        <sz val="15"/>
        <color indexed="9"/>
        <rFont val="Courier New"/>
        <family val="3"/>
      </rPr>
      <t>Water Balance</t>
    </r>
  </si>
  <si>
    <r>
      <t xml:space="preserve"> AWWA WLCC Water Audit Software: </t>
    </r>
    <r>
      <rPr>
        <b/>
        <u val="single"/>
        <sz val="16"/>
        <color indexed="9"/>
        <rFont val="Courier New"/>
        <family val="3"/>
      </rPr>
      <t>Definitions</t>
    </r>
  </si>
  <si>
    <r>
      <t xml:space="preserve"> AWWA WLCC Water Audit Software: </t>
    </r>
    <r>
      <rPr>
        <b/>
        <u val="single"/>
        <sz val="15"/>
        <color indexed="9"/>
        <rFont val="Courier New"/>
        <family val="3"/>
      </rPr>
      <t>Determining Water Loss Standing?</t>
    </r>
  </si>
  <si>
    <t>acre-feet</t>
  </si>
  <si>
    <t>=IF(ISERROR(1/G60),"",(((G24+G25+G40)*G62)+(G37*G61)*INDEX(Sheet1!B2:D4,MATCH(Instructions!G24,Sheet1!A2:A4,0),MATCH('Reporting Worksheet'!I61:J61,Sheet1!B1:D1,0)))/G60)</t>
  </si>
  <si>
    <t>Real Losses = (Water Losses - Apparent Losses):</t>
  </si>
  <si>
    <t>gallons / cubic foot</t>
  </si>
  <si>
    <t>gallons / litre</t>
  </si>
  <si>
    <t>litres / gallon</t>
  </si>
  <si>
    <t>Conversion table</t>
  </si>
  <si>
    <t>converting FROM volume unit TO pricing UNITS</t>
  </si>
  <si>
    <t>sq feet / acre</t>
  </si>
  <si>
    <t>If volume unit is blank show nothing</t>
  </si>
  <si>
    <t>If instructions is tcm Then</t>
  </si>
  <si>
    <t xml:space="preserve">     If pressure &gt; 25 AND length of mains * 20 + # connections &gt; 3000 Then</t>
  </si>
  <si>
    <t xml:space="preserve">     Otherwise not valid</t>
  </si>
  <si>
    <t>If instructions is gallons Then</t>
  </si>
  <si>
    <t>IF(AND(G55&gt;40,G50*32+G51&gt;3000),(((5.41*G50)+(0.15*G51)+(7.5*(G51*G53/5280)))*G55)/1000000,"Not Valid")))</t>
  </si>
  <si>
    <t xml:space="preserve">     If pressure &gt; 40 AND length of mains * 32 + # connections &gt; 3000 Then</t>
  </si>
  <si>
    <t xml:space="preserve">        (((5.41 * length of mains) + (0.15 * # connections) + (7.5 * (# service connections * avg len of pipe / 5280))) * pressure)   /1000000</t>
  </si>
  <si>
    <t xml:space="preserve">          (((18 * length of mains) + (0.8 * # connections) + (25 * (# service connections * avg len of pipe / 1000))) * pressure)   /1000</t>
  </si>
  <si>
    <t>Logic:</t>
  </si>
  <si>
    <t>If instructions is acre-feet Then</t>
  </si>
  <si>
    <t>wlc@awwa.org</t>
  </si>
  <si>
    <t>If you have questions or comments regarding the software please contact us at:</t>
  </si>
  <si>
    <t>Value:</t>
  </si>
  <si>
    <t>Pcnt:</t>
  </si>
  <si>
    <t xml:space="preserve">AWWA Water Loss Control Committee (WLCC) Water Audit Software v3.0 </t>
  </si>
  <si>
    <t>(reallosses * real loss cost per unit) + (apparent losses * apparent loss cost per unit * unit conversion factor)</t>
  </si>
  <si>
    <t>Average length of customer service line</t>
  </si>
  <si>
    <t>Average length of customer service line:</t>
  </si>
  <si>
    <t>Use of Option Buttons</t>
  </si>
  <si>
    <t>Includes water illegally withdrawn from hydrants, illegal connections, bypasses to consumption meter or meter reading equipment tampering.  While this component has a direct impact on revenue, in most water utilities the volume is low and it is recommended that the auditor apply a default value of 0.25% of the volume from own sources.  If the auditor has well validated data that indicates the volume from unauthorized consumption is substantially higher or lower than that generated by the default value then this value can be entered.  However, for most water utilities it is recommended to apply the default value.  Note that a value of zero will not be accepted since all water utilities have some volume of unauthorized consumption occurring in their system.</t>
  </si>
  <si>
    <r>
      <t>m</t>
    </r>
    <r>
      <rPr>
        <vertAlign val="superscript"/>
        <sz val="10"/>
        <rFont val="Arial"/>
        <family val="2"/>
      </rPr>
      <t>3</t>
    </r>
  </si>
  <si>
    <t>million</t>
  </si>
  <si>
    <t>thousand cubic metres</t>
  </si>
  <si>
    <t>These cells contain recommended default values</t>
  </si>
  <si>
    <t>UARL (gallons/day)=(5.41Lm + 0.15Nc + 7.5Lp) xP,          
                     or
UARL (litres/day)=(18.0Lm + 0.8Nc + 25.0Lp) xP
where:
Lm = length of mains, (miles or kilometres)                                        
Nc = number of service connections                                        
Lp = total length of private pipe, (miles or km) 
   = Nc x average distance of private pipe</t>
  </si>
  <si>
    <t>The Customer Retail Unit Cost represents the charge that customers pay for water service.  This unit cost is applied to the components of apparent loss, since these losses represent water reaching customers but not (fully) paid for.  It is important to compile these costs per the same unit cost basis as the volume measure included in the water audit.  For example, if all water volumes are measured in million gallons, then the unit cost should be dollars per million gallon ($/mil gal).  The software allows the user to select the units that are charged to customers (either $/1,000 gallons, $/hundred cubic feet or $/1,000 litres) and automatically converts these units to the units that appear in the "WATER SUPPLIED" box.  Since most water utilities have a rate structure that includes a variety of different costs based upon class of customer, a weighted average of individual costs and number of customer accounts in each class can be calculated to determine a single composite cost that should be entered into this cell.</t>
  </si>
  <si>
    <t>M</t>
  </si>
  <si>
    <t>over-registered</t>
  </si>
  <si>
    <t>E</t>
  </si>
  <si>
    <t/>
  </si>
  <si>
    <t xml:space="preserve">   10 as measured values</t>
  </si>
  <si>
    <t xml:space="preserve">   6 as estimated values</t>
  </si>
  <si>
    <t xml:space="preserve">   0 as default values</t>
  </si>
  <si>
    <t xml:space="preserve">   2 without specifying measured, estimated or default</t>
  </si>
  <si>
    <t xml:space="preserve"> - Water Supplied Data: No problems identified</t>
  </si>
  <si>
    <t xml:space="preserve"> - Unbilled unmetered consumption: No problems identified</t>
  </si>
  <si>
    <t xml:space="preserve"> - Unauthorized consumption: No problems identified</t>
  </si>
  <si>
    <t xml:space="preserve"> - It is important to accurately measure the master meter - you have entered the measurement type as: measured</t>
  </si>
  <si>
    <t>N/A</t>
  </si>
  <si>
    <t>million gallons (US)/yr (MG/Yr)</t>
  </si>
  <si>
    <t>MG/Yr</t>
  </si>
  <si>
    <t>miles</t>
  </si>
  <si>
    <t>conn./mile main</t>
  </si>
  <si>
    <t>ft</t>
  </si>
  <si>
    <t>psi</t>
  </si>
  <si>
    <t>$/million gallons (US)</t>
  </si>
  <si>
    <t xml:space="preserve"> - Cost Data: No problems identified</t>
  </si>
  <si>
    <t>gallons/connection/day</t>
  </si>
  <si>
    <t>gallons/connection/day/psi</t>
  </si>
  <si>
    <t>million gallons/year</t>
  </si>
  <si>
    <t>All volumes to be entered as: MILLION GALLONS (US) PER YEAR</t>
  </si>
  <si>
    <t>Click here:    for help about units and conversions</t>
  </si>
  <si>
    <t>Megalitres (thousand cubic metres)</t>
  </si>
  <si>
    <t>Acre-feet</t>
  </si>
  <si>
    <t>Million gallons (US)</t>
  </si>
  <si>
    <t>Units and Conversions</t>
  </si>
  <si>
    <t>=IF(ISBLANK(Instructions!$G$26),"",IF(Instructions!$G$26="Megalitres (thousand cubic metres)",IF(AND(G55&gt;25,G50*20+G51&gt;3000),(((18*G50)+(0.8*G51)+(25*(G51*G53/1000)))*G55/1000000)*365,"Not valid"),IF(AND(G55&gt;40,G50*32+G51&gt;3000),(((5.41*G50)+(0.15*G51)+(7.5*(G51*G53/5280)))*G55)/1000000*365,"Not Valid")))</t>
  </si>
  <si>
    <t>From</t>
  </si>
  <si>
    <t>To</t>
  </si>
  <si>
    <t>Million Gallons (US)</t>
  </si>
  <si>
    <t>Multiply By…</t>
  </si>
  <si>
    <t>FROM:                                        TO:</t>
  </si>
  <si>
    <t>=</t>
  </si>
  <si>
    <t>Convert From…</t>
  </si>
  <si>
    <t>Converts to…..</t>
  </si>
  <si>
    <t>Enter Units:</t>
  </si>
  <si>
    <t>The user may develop an audit based on one of three unit selections: 
1) Million Gallons (US)
2) Megalitres (Thousand Cubic Metres)
3) Acre-feet
Once this selection has been made in the instructions sheet, all calculations are made on the basis of the chosen units. Should the user wish to make additional conversions, a unit converter is provided below (use drop down menus to select units from the yellow unit boxes):</t>
  </si>
  <si>
    <t>Regional Municipality of Peel</t>
  </si>
  <si>
    <t>Philadelphia Water Department</t>
  </si>
  <si>
    <t>Systematic data handling errors:</t>
  </si>
  <si>
    <t>Water imported:</t>
  </si>
  <si>
    <t>Water exported:</t>
  </si>
  <si>
    <t>All volumes to be entered as: MEGALITRES (THOUSAND CUBIC METRES) PER YEAR</t>
  </si>
  <si>
    <t>Megalitres/yr (or ML/Yr)</t>
  </si>
  <si>
    <t>ML/Yr</t>
  </si>
  <si>
    <t>kilometers</t>
  </si>
  <si>
    <t>conn./km main</t>
  </si>
  <si>
    <t>metres</t>
  </si>
  <si>
    <t>metres (head)</t>
  </si>
  <si>
    <t>$/Megalitre</t>
  </si>
  <si>
    <t xml:space="preserve">   9 as measured values</t>
  </si>
  <si>
    <t xml:space="preserve">   9 as estimated values</t>
  </si>
  <si>
    <t xml:space="preserve">   0 without specifying measured, estimated or default</t>
  </si>
  <si>
    <t xml:space="preserve"> - Cost Data: Retail costs are less than (or equal to) production costs; please review and correct if necessary</t>
  </si>
  <si>
    <t>litres/connection/day</t>
  </si>
  <si>
    <t>litres/connection/day/m</t>
  </si>
  <si>
    <t>cubic meters/year</t>
  </si>
  <si>
    <t>All metered consumption which is billed.  This includes all groups of customers such as domestic, commercial, industrial or institutional.  It does NOT include water sold to neighboring utilities (water exported) which is metered and billed.  The metered consumption data can be taken directly from billing records for the water audit period.  The accuracy of yearly metered consumption data can be refined by including an adjustment to account for customer meter reading lagtime, however additional analysis is necessary to determine the adjustment value, which may or may not be significant.</t>
  </si>
  <si>
    <t>AWWA Water Audit Software  Version 3.0 Developed by the Water Loss Control Committee of the American Water Works Association   April 2007</t>
  </si>
  <si>
    <t>WATER LOSSES</t>
  </si>
  <si>
    <t>Unauthorized consumption</t>
  </si>
  <si>
    <t>Systematic data handling errors</t>
  </si>
  <si>
    <t>NON-REVENUE WATER</t>
  </si>
  <si>
    <t>Average operating pressure</t>
  </si>
  <si>
    <t>Total annual cost of operating the water system</t>
  </si>
  <si>
    <t>Customer retail unit cost</t>
  </si>
  <si>
    <t>Variable production cost (applied to Real Losses)</t>
  </si>
  <si>
    <r>
      <t>Customer retail unit cost</t>
    </r>
    <r>
      <rPr>
        <sz val="10"/>
        <rFont val="Courier New"/>
        <family val="3"/>
      </rPr>
      <t xml:space="preserve"> </t>
    </r>
    <r>
      <rPr>
        <sz val="8"/>
        <rFont val="Courier New"/>
        <family val="3"/>
      </rPr>
      <t>(applied to Apparent Losses)</t>
    </r>
    <r>
      <rPr>
        <sz val="10"/>
        <rFont val="Courier New"/>
        <family val="3"/>
      </rPr>
      <t>:</t>
    </r>
  </si>
  <si>
    <r>
      <t>Variable production cost</t>
    </r>
    <r>
      <rPr>
        <sz val="10"/>
        <rFont val="Courier New"/>
        <family val="3"/>
      </rPr>
      <t xml:space="preserve"> </t>
    </r>
    <r>
      <rPr>
        <sz val="8"/>
        <rFont val="Courier New"/>
        <family val="3"/>
      </rPr>
      <t>(applied to Real Losses)</t>
    </r>
    <r>
      <rPr>
        <sz val="10"/>
        <rFont val="Courier New"/>
        <family val="3"/>
      </rPr>
      <t>:</t>
    </r>
  </si>
  <si>
    <t>Annual cost of Apparent Losses:</t>
  </si>
  <si>
    <t>Apparent Losses per service connection per day:</t>
  </si>
  <si>
    <t>Real Losses per service connection per day*:</t>
  </si>
  <si>
    <t>Real Losses per length of main per day*:</t>
  </si>
  <si>
    <t>Apparent Losses:</t>
  </si>
  <si>
    <t>Real Losses per service connection per day per psi pressure:</t>
  </si>
  <si>
    <t>Real Losses per service connection per day per meter (head) pressure: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</si>
</sst>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
    <numFmt numFmtId="175" formatCode="0.0%"/>
    <numFmt numFmtId="176" formatCode="#,##0.000"/>
    <numFmt numFmtId="177" formatCode="&quot;$&quot;#,##0.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0"/>
    <numFmt numFmtId="185" formatCode="0.0000"/>
    <numFmt numFmtId="186" formatCode="0.0"/>
    <numFmt numFmtId="187" formatCode="_-* #,##0.0_-;\-* #,##0.0_-;_-* &quot;-&quot;??_-;_-@_-"/>
    <numFmt numFmtId="188" formatCode="0.0000000"/>
    <numFmt numFmtId="189" formatCode="0.000000"/>
    <numFmt numFmtId="190" formatCode="[$-409]dddd\,\ mmmm\ dd\,\ yyyy"/>
    <numFmt numFmtId="191" formatCode="[$-409]mmm\-yy;@"/>
    <numFmt numFmtId="192" formatCode="&quot;$&quot;#,##0.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mm/dd/yy"/>
    <numFmt numFmtId="200" formatCode="#,##0.0000"/>
    <numFmt numFmtId="201" formatCode="0.0000000000"/>
    <numFmt numFmtId="202" formatCode="_(* #,##0.000_);_(* \(#,##0.000\);_(* &quot;-&quot;??_);_(@_)"/>
    <numFmt numFmtId="203" formatCode="_(* #,##0.0000_);_(* \(#,##0.0000\);_(* &quot;-&quot;??_);_(@_)"/>
    <numFmt numFmtId="204" formatCode="_(* #,##0.0_);_(* \(#,##0.0\);_(* &quot;-&quot;??_);_(@_)"/>
    <numFmt numFmtId="205" formatCode="_(* #,##0_);_(* \(#,##0\);_(* &quot;-&quot;??_);_(@_)"/>
    <numFmt numFmtId="206" formatCode="0.000%"/>
    <numFmt numFmtId="207" formatCode="0.0000%"/>
    <numFmt numFmtId="208" formatCode="0.00000%"/>
    <numFmt numFmtId="209" formatCode="0.000000%"/>
    <numFmt numFmtId="210" formatCode="0.0000000%"/>
    <numFmt numFmtId="211" formatCode="#,##0.000_);\(#,##0.000\)"/>
    <numFmt numFmtId="212" formatCode="_(&quot;$&quot;* #,##0.0_);_(&quot;$&quot;* \(#,##0.0\);_(&quot;$&quot;* &quot;-&quot;??_);_(@_)"/>
    <numFmt numFmtId="213" formatCode="_(&quot;$&quot;* #,##0_);_(&quot;$&quot;* \(#,##0\);_(&quot;$&quot;* &quot;-&quot;??_);_(@_)"/>
    <numFmt numFmtId="214" formatCode="&quot;$&quot;#,##0.000000"/>
    <numFmt numFmtId="215" formatCode="0.00000000"/>
  </numFmts>
  <fonts count="67">
    <font>
      <sz val="10"/>
      <name val="Arial"/>
      <family val="0"/>
    </font>
    <font>
      <u val="single"/>
      <sz val="10"/>
      <color indexed="12"/>
      <name val="Arial"/>
      <family val="0"/>
    </font>
    <font>
      <u val="single"/>
      <sz val="10"/>
      <color indexed="36"/>
      <name val="Arial"/>
      <family val="0"/>
    </font>
    <font>
      <sz val="8"/>
      <name val="Tahoma"/>
      <family val="0"/>
    </font>
    <font>
      <b/>
      <sz val="8"/>
      <name val="Tahoma"/>
      <family val="0"/>
    </font>
    <font>
      <sz val="10"/>
      <name val="Courier New"/>
      <family val="3"/>
    </font>
    <font>
      <sz val="12"/>
      <name val="Courier New"/>
      <family val="3"/>
    </font>
    <font>
      <b/>
      <sz val="14"/>
      <name val="Courier New"/>
      <family val="3"/>
    </font>
    <font>
      <b/>
      <sz val="10"/>
      <name val="Courier New"/>
      <family val="3"/>
    </font>
    <font>
      <sz val="8"/>
      <name val="Courier New"/>
      <family val="3"/>
    </font>
    <font>
      <i/>
      <u val="single"/>
      <sz val="10"/>
      <color indexed="10"/>
      <name val="Courier New"/>
      <family val="3"/>
    </font>
    <font>
      <sz val="9"/>
      <name val="Courier New"/>
      <family val="3"/>
    </font>
    <font>
      <sz val="11"/>
      <name val="Courier New"/>
      <family val="3"/>
    </font>
    <font>
      <b/>
      <sz val="11"/>
      <name val="Courier New"/>
      <family val="3"/>
    </font>
    <font>
      <u val="single"/>
      <sz val="9"/>
      <color indexed="9"/>
      <name val="Courier New"/>
      <family val="3"/>
    </font>
    <font>
      <sz val="9"/>
      <color indexed="12"/>
      <name val="Courier New"/>
      <family val="3"/>
    </font>
    <font>
      <u val="single"/>
      <sz val="9"/>
      <color indexed="12"/>
      <name val="Courier New"/>
      <family val="3"/>
    </font>
    <font>
      <b/>
      <i/>
      <sz val="13"/>
      <color indexed="53"/>
      <name val="Courier New"/>
      <family val="3"/>
    </font>
    <font>
      <i/>
      <u val="single"/>
      <sz val="9"/>
      <color indexed="10"/>
      <name val="Courier New"/>
      <family val="3"/>
    </font>
    <font>
      <b/>
      <sz val="12"/>
      <name val="Courier New"/>
      <family val="3"/>
    </font>
    <font>
      <sz val="10"/>
      <color indexed="9"/>
      <name val="Courier New"/>
      <family val="3"/>
    </font>
    <font>
      <u val="single"/>
      <sz val="10"/>
      <name val="Courier New"/>
      <family val="3"/>
    </font>
    <font>
      <sz val="10"/>
      <color indexed="12"/>
      <name val="Courier New"/>
      <family val="3"/>
    </font>
    <font>
      <b/>
      <sz val="10"/>
      <color indexed="12"/>
      <name val="Courier New"/>
      <family val="3"/>
    </font>
    <font>
      <b/>
      <u val="single"/>
      <sz val="10"/>
      <name val="Courier New"/>
      <family val="3"/>
    </font>
    <font>
      <b/>
      <sz val="11"/>
      <color indexed="12"/>
      <name val="Courier New"/>
      <family val="3"/>
    </font>
    <font>
      <sz val="9"/>
      <name val="Arial"/>
      <family val="0"/>
    </font>
    <font>
      <b/>
      <sz val="12"/>
      <color indexed="9"/>
      <name val="Courier New"/>
      <family val="3"/>
    </font>
    <font>
      <b/>
      <u val="single"/>
      <sz val="10"/>
      <color indexed="9"/>
      <name val="Arial"/>
      <family val="2"/>
    </font>
    <font>
      <b/>
      <sz val="16"/>
      <color indexed="9"/>
      <name val="Courier New"/>
      <family val="3"/>
    </font>
    <font>
      <b/>
      <u val="single"/>
      <sz val="16"/>
      <color indexed="9"/>
      <name val="Courier New"/>
      <family val="3"/>
    </font>
    <font>
      <sz val="8"/>
      <name val="Arial"/>
      <family val="2"/>
    </font>
    <font>
      <sz val="8"/>
      <color indexed="9"/>
      <name val="Arial"/>
      <family val="2"/>
    </font>
    <font>
      <b/>
      <sz val="11"/>
      <color indexed="9"/>
      <name val="Courier New"/>
      <family val="3"/>
    </font>
    <font>
      <b/>
      <u val="single"/>
      <sz val="10"/>
      <color indexed="9"/>
      <name val="Courier New"/>
      <family val="3"/>
    </font>
    <font>
      <sz val="10"/>
      <color indexed="22"/>
      <name val="Courier New"/>
      <family val="3"/>
    </font>
    <font>
      <b/>
      <sz val="14"/>
      <color indexed="9"/>
      <name val="Courier New"/>
      <family val="3"/>
    </font>
    <font>
      <b/>
      <sz val="14"/>
      <color indexed="9"/>
      <name val="Arial"/>
      <family val="0"/>
    </font>
    <font>
      <b/>
      <i/>
      <sz val="12"/>
      <color indexed="9"/>
      <name val="Courier New"/>
      <family val="3"/>
    </font>
    <font>
      <b/>
      <sz val="26"/>
      <color indexed="9"/>
      <name val="Courier New"/>
      <family val="3"/>
    </font>
    <font>
      <sz val="26"/>
      <name val="Arial"/>
      <family val="0"/>
    </font>
    <font>
      <b/>
      <u val="single"/>
      <sz val="9"/>
      <color indexed="9"/>
      <name val="Arial"/>
      <family val="2"/>
    </font>
    <font>
      <u val="single"/>
      <sz val="10"/>
      <color indexed="12"/>
      <name val="Courier New"/>
      <family val="3"/>
    </font>
    <font>
      <sz val="9"/>
      <color indexed="12"/>
      <name val="Arial"/>
      <family val="2"/>
    </font>
    <font>
      <sz val="10"/>
      <color indexed="10"/>
      <name val="Courier New"/>
      <family val="3"/>
    </font>
    <font>
      <b/>
      <sz val="11"/>
      <color indexed="48"/>
      <name val="Courier New"/>
      <family val="3"/>
    </font>
    <font>
      <b/>
      <sz val="10"/>
      <color indexed="22"/>
      <name val="Courier New"/>
      <family val="3"/>
    </font>
    <font>
      <b/>
      <sz val="10"/>
      <name val="Arial"/>
      <family val="2"/>
    </font>
    <font>
      <b/>
      <sz val="8"/>
      <name val="Arial"/>
      <family val="2"/>
    </font>
    <font>
      <b/>
      <sz val="10"/>
      <color indexed="10"/>
      <name val="Courier New"/>
      <family val="3"/>
    </font>
    <font>
      <b/>
      <sz val="9"/>
      <color indexed="22"/>
      <name val="Courier New"/>
      <family val="3"/>
    </font>
    <font>
      <b/>
      <u val="single"/>
      <sz val="11"/>
      <name val="Courier New"/>
      <family val="3"/>
    </font>
    <font>
      <b/>
      <sz val="9"/>
      <color indexed="10"/>
      <name val="Courier New"/>
      <family val="3"/>
    </font>
    <font>
      <b/>
      <sz val="9"/>
      <name val="Arial"/>
      <family val="0"/>
    </font>
    <font>
      <u val="single"/>
      <sz val="10"/>
      <color indexed="9"/>
      <name val="Courier New"/>
      <family val="3"/>
    </font>
    <font>
      <b/>
      <sz val="18"/>
      <color indexed="9"/>
      <name val="Courier New"/>
      <family val="3"/>
    </font>
    <font>
      <b/>
      <sz val="15"/>
      <color indexed="9"/>
      <name val="Courier New"/>
      <family val="3"/>
    </font>
    <font>
      <b/>
      <u val="single"/>
      <sz val="15"/>
      <color indexed="9"/>
      <name val="Courier New"/>
      <family val="3"/>
    </font>
    <font>
      <sz val="15"/>
      <color indexed="9"/>
      <name val="Arial"/>
      <family val="0"/>
    </font>
    <font>
      <b/>
      <u val="single"/>
      <sz val="9"/>
      <name val="Arial"/>
      <family val="2"/>
    </font>
    <font>
      <vertAlign val="superscript"/>
      <sz val="10"/>
      <name val="Arial"/>
      <family val="2"/>
    </font>
    <font>
      <b/>
      <sz val="10"/>
      <color indexed="10"/>
      <name val="Arial"/>
      <family val="2"/>
    </font>
    <font>
      <b/>
      <sz val="9"/>
      <name val="Courier New"/>
      <family val="3"/>
    </font>
    <font>
      <sz val="9"/>
      <color indexed="10"/>
      <name val="Courier New"/>
      <family val="3"/>
    </font>
    <font>
      <b/>
      <i/>
      <sz val="13"/>
      <color indexed="10"/>
      <name val="Courier New"/>
      <family val="3"/>
    </font>
    <font>
      <b/>
      <i/>
      <sz val="13"/>
      <color indexed="8"/>
      <name val="Courier New"/>
      <family val="3"/>
    </font>
    <font>
      <b/>
      <sz val="14"/>
      <color indexed="10"/>
      <name val="Courier New"/>
      <family val="3"/>
    </font>
  </fonts>
  <fills count="14">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8"/>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41"/>
        <bgColor indexed="64"/>
      </patternFill>
    </fill>
  </fills>
  <borders count="79">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thin">
        <color indexed="48"/>
      </left>
      <right style="thin">
        <color indexed="48"/>
      </right>
      <top style="thin">
        <color indexed="48"/>
      </top>
      <bottom style="thin">
        <color indexed="48"/>
      </bottom>
    </border>
    <border>
      <left>
        <color indexed="63"/>
      </left>
      <right>
        <color indexed="63"/>
      </right>
      <top style="thin">
        <color indexed="48"/>
      </top>
      <bottom>
        <color indexed="63"/>
      </bottom>
    </border>
    <border>
      <left style="double">
        <color indexed="48"/>
      </left>
      <right style="thin"/>
      <top>
        <color indexed="63"/>
      </top>
      <bottom>
        <color indexed="63"/>
      </bottom>
    </border>
    <border>
      <left style="thin"/>
      <right style="double">
        <color indexed="48"/>
      </right>
      <top>
        <color indexed="63"/>
      </top>
      <bottom>
        <color indexed="63"/>
      </bottom>
    </border>
    <border>
      <left style="thin"/>
      <right style="double">
        <color indexed="48"/>
      </right>
      <top>
        <color indexed="63"/>
      </top>
      <bottom style="thin"/>
    </border>
    <border>
      <left style="double">
        <color indexed="48"/>
      </left>
      <right style="thin"/>
      <top>
        <color indexed="63"/>
      </top>
      <bottom style="double">
        <color indexed="48"/>
      </bottom>
    </border>
    <border>
      <left style="thin"/>
      <right style="thin"/>
      <top>
        <color indexed="63"/>
      </top>
      <bottom style="double">
        <color indexed="48"/>
      </bottom>
    </border>
    <border>
      <left style="thin"/>
      <right style="double">
        <color indexed="48"/>
      </right>
      <top>
        <color indexed="63"/>
      </top>
      <bottom style="double">
        <color indexed="48"/>
      </bottom>
    </border>
    <border>
      <left>
        <color indexed="63"/>
      </left>
      <right>
        <color indexed="63"/>
      </right>
      <top style="double">
        <color indexed="48"/>
      </top>
      <bottom style="double">
        <color indexed="48"/>
      </bottom>
    </border>
    <border>
      <left>
        <color indexed="63"/>
      </left>
      <right style="double">
        <color indexed="48"/>
      </right>
      <top style="double">
        <color indexed="48"/>
      </top>
      <bottom style="double">
        <color indexed="48"/>
      </bottom>
    </border>
    <border>
      <left style="double">
        <color indexed="48"/>
      </left>
      <right>
        <color indexed="63"/>
      </right>
      <top style="double">
        <color indexed="48"/>
      </top>
      <bottom>
        <color indexed="63"/>
      </bottom>
    </border>
    <border>
      <left style="double">
        <color indexed="48"/>
      </left>
      <right>
        <color indexed="63"/>
      </right>
      <top>
        <color indexed="63"/>
      </top>
      <bottom style="double">
        <color indexed="48"/>
      </bottom>
    </border>
    <border>
      <left style="medium"/>
      <right>
        <color indexed="63"/>
      </right>
      <top style="medium"/>
      <bottom style="medium"/>
    </border>
    <border>
      <left style="medium"/>
      <right style="medium"/>
      <top style="medium"/>
      <bottom style="mediu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style="thin">
        <color indexed="48"/>
      </top>
      <bottom style="thin">
        <color indexed="4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double">
        <color indexed="12"/>
      </right>
      <top>
        <color indexed="63"/>
      </top>
      <bottom>
        <color indexed="63"/>
      </bottom>
    </border>
    <border>
      <left style="thick"/>
      <right style="medium"/>
      <top style="medium"/>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style="double">
        <color indexed="48"/>
      </left>
      <right>
        <color indexed="63"/>
      </right>
      <top>
        <color indexed="63"/>
      </top>
      <bottom style="medium"/>
    </border>
    <border>
      <left>
        <color indexed="63"/>
      </left>
      <right style="double">
        <color indexed="48"/>
      </right>
      <top>
        <color indexed="63"/>
      </top>
      <bottom style="medium"/>
    </border>
    <border>
      <left style="double">
        <color indexed="48"/>
      </left>
      <right style="thin"/>
      <top style="thin"/>
      <bottom>
        <color indexed="63"/>
      </bottom>
    </border>
    <border>
      <left>
        <color indexed="63"/>
      </left>
      <right>
        <color indexed="63"/>
      </right>
      <top>
        <color indexed="63"/>
      </top>
      <bottom style="thin">
        <color indexed="48"/>
      </bottom>
    </border>
    <border>
      <left style="thin">
        <color indexed="48"/>
      </left>
      <right>
        <color indexed="63"/>
      </right>
      <top>
        <color indexed="63"/>
      </top>
      <bottom>
        <color indexed="63"/>
      </bottom>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thin">
        <color indexed="48"/>
      </top>
      <bottom>
        <color indexed="63"/>
      </bottom>
    </border>
    <border>
      <left style="double">
        <color indexed="48"/>
      </left>
      <right style="thin"/>
      <top style="medium"/>
      <bottom>
        <color indexed="63"/>
      </bottom>
    </border>
    <border>
      <left style="thick"/>
      <right style="medium"/>
      <top style="medium"/>
      <bottom>
        <color indexed="63"/>
      </bottom>
    </border>
    <border>
      <left style="thick"/>
      <right style="medium"/>
      <top style="medium"/>
      <bottom style="thick"/>
    </border>
    <border>
      <left style="double">
        <color indexed="48"/>
      </left>
      <right style="thin">
        <color indexed="48"/>
      </right>
      <top style="thin">
        <color indexed="48"/>
      </top>
      <bottom style="double">
        <color indexed="48"/>
      </bottom>
    </border>
    <border>
      <left style="double">
        <color indexed="48"/>
      </left>
      <right style="double">
        <color indexed="48"/>
      </right>
      <top style="thin">
        <color indexed="48"/>
      </top>
      <bottom style="double">
        <color indexed="48"/>
      </bottom>
    </border>
    <border>
      <left style="thin"/>
      <right style="thin"/>
      <top style="medium"/>
      <bottom>
        <color indexed="63"/>
      </bottom>
    </border>
    <border>
      <left style="thin"/>
      <right>
        <color indexed="63"/>
      </right>
      <top style="medium"/>
      <bottom>
        <color indexed="63"/>
      </bottom>
    </border>
    <border>
      <left>
        <color indexed="63"/>
      </left>
      <right style="double">
        <color indexed="48"/>
      </right>
      <top style="medium"/>
      <bottom>
        <color indexed="63"/>
      </bottom>
    </border>
    <border>
      <left>
        <color indexed="63"/>
      </left>
      <right>
        <color indexed="63"/>
      </right>
      <top>
        <color indexed="63"/>
      </top>
      <bottom style="dotted"/>
    </border>
    <border>
      <left>
        <color indexed="63"/>
      </left>
      <right style="double">
        <color indexed="48"/>
      </right>
      <top>
        <color indexed="63"/>
      </top>
      <bottom style="dotted"/>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dotted"/>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double">
        <color indexed="48"/>
      </left>
      <right>
        <color indexed="63"/>
      </right>
      <top style="double">
        <color indexed="48"/>
      </top>
      <bottom style="double">
        <color indexed="48"/>
      </bottom>
    </border>
    <border>
      <left style="thin"/>
      <right style="double">
        <color indexed="48"/>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thin"/>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ck"/>
      <top style="medium"/>
      <bottom style="medium"/>
    </border>
    <border>
      <left style="medium"/>
      <right>
        <color indexed="63"/>
      </right>
      <top style="medium"/>
      <bottom style="thick"/>
    </border>
    <border>
      <left>
        <color indexed="63"/>
      </left>
      <right>
        <color indexed="63"/>
      </right>
      <top style="medium"/>
      <bottom style="thick"/>
    </border>
    <border>
      <left>
        <color indexed="63"/>
      </left>
      <right style="thick"/>
      <top style="medium"/>
      <bottom style="thick"/>
    </border>
    <border>
      <left>
        <color indexed="63"/>
      </left>
      <right style="thick"/>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11">
    <xf numFmtId="0" fontId="0" fillId="0" borderId="0" xfId="0" applyAlignment="1">
      <alignment/>
    </xf>
    <xf numFmtId="0" fontId="5" fillId="0" borderId="0" xfId="0" applyFont="1" applyAlignment="1">
      <alignment/>
    </xf>
    <xf numFmtId="0" fontId="5" fillId="2" borderId="0" xfId="0" applyFont="1" applyFill="1" applyBorder="1" applyAlignment="1">
      <alignment/>
    </xf>
    <xf numFmtId="0" fontId="8" fillId="2" borderId="0" xfId="0" applyFont="1" applyFill="1" applyBorder="1" applyAlignment="1" applyProtection="1">
      <alignment/>
      <protection/>
    </xf>
    <xf numFmtId="0" fontId="5" fillId="2" borderId="0" xfId="0" applyFont="1" applyFill="1" applyBorder="1" applyAlignment="1" applyProtection="1">
      <alignment/>
      <protection/>
    </xf>
    <xf numFmtId="2" fontId="5" fillId="2" borderId="0" xfId="0" applyNumberFormat="1" applyFont="1" applyFill="1" applyBorder="1" applyAlignment="1" applyProtection="1">
      <alignment/>
      <protection/>
    </xf>
    <xf numFmtId="0" fontId="8" fillId="2" borderId="1" xfId="0" applyFont="1" applyFill="1" applyBorder="1" applyAlignment="1" applyProtection="1">
      <alignment/>
      <protection/>
    </xf>
    <xf numFmtId="0" fontId="5" fillId="2" borderId="1" xfId="0" applyFont="1" applyFill="1" applyBorder="1" applyAlignment="1" applyProtection="1">
      <alignment/>
      <protection/>
    </xf>
    <xf numFmtId="0" fontId="5" fillId="2" borderId="1" xfId="0" applyFont="1" applyFill="1" applyBorder="1" applyAlignment="1" applyProtection="1">
      <alignment horizontal="left"/>
      <protection/>
    </xf>
    <xf numFmtId="0" fontId="8" fillId="2" borderId="0" xfId="0" applyFont="1" applyFill="1" applyBorder="1" applyAlignment="1" applyProtection="1">
      <alignment horizontal="right"/>
      <protection/>
    </xf>
    <xf numFmtId="0" fontId="8" fillId="2" borderId="1" xfId="0" applyFont="1" applyFill="1" applyBorder="1" applyAlignment="1" applyProtection="1">
      <alignment horizontal="left"/>
      <protection/>
    </xf>
    <xf numFmtId="2" fontId="5" fillId="2" borderId="1" xfId="0" applyNumberFormat="1" applyFont="1" applyFill="1" applyBorder="1" applyAlignment="1" applyProtection="1">
      <alignment/>
      <protection/>
    </xf>
    <xf numFmtId="0" fontId="8" fillId="2" borderId="0" xfId="0" applyFont="1" applyFill="1" applyBorder="1" applyAlignment="1" applyProtection="1">
      <alignment horizontal="left"/>
      <protection/>
    </xf>
    <xf numFmtId="0" fontId="5" fillId="2" borderId="0" xfId="0" applyFont="1" applyFill="1" applyBorder="1" applyAlignment="1" applyProtection="1">
      <alignment horizontal="left"/>
      <protection/>
    </xf>
    <xf numFmtId="2" fontId="8" fillId="2" borderId="0" xfId="0" applyNumberFormat="1" applyFont="1" applyFill="1" applyBorder="1" applyAlignment="1" applyProtection="1">
      <alignment horizontal="right"/>
      <protection/>
    </xf>
    <xf numFmtId="2" fontId="8" fillId="2" borderId="1" xfId="0" applyNumberFormat="1" applyFont="1" applyFill="1" applyBorder="1" applyAlignment="1" applyProtection="1">
      <alignment/>
      <protection/>
    </xf>
    <xf numFmtId="2" fontId="8" fillId="2" borderId="0" xfId="0" applyNumberFormat="1"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Fill="1" applyAlignment="1">
      <alignment/>
    </xf>
    <xf numFmtId="0" fontId="15" fillId="2" borderId="2" xfId="0" applyFont="1" applyFill="1" applyBorder="1" applyAlignment="1" applyProtection="1">
      <alignment/>
      <protection/>
    </xf>
    <xf numFmtId="0" fontId="15" fillId="2" borderId="3" xfId="0" applyFont="1" applyFill="1" applyBorder="1" applyAlignment="1" applyProtection="1">
      <alignment/>
      <protection/>
    </xf>
    <xf numFmtId="0" fontId="15" fillId="2" borderId="4" xfId="0" applyFont="1" applyFill="1" applyBorder="1" applyAlignment="1" applyProtection="1">
      <alignment/>
      <protection/>
    </xf>
    <xf numFmtId="0" fontId="15" fillId="2" borderId="0" xfId="0" applyFont="1" applyFill="1" applyBorder="1" applyAlignment="1" applyProtection="1">
      <alignment/>
      <protection/>
    </xf>
    <xf numFmtId="2" fontId="17" fillId="2" borderId="0" xfId="0" applyNumberFormat="1" applyFont="1" applyFill="1" applyBorder="1" applyAlignment="1" applyProtection="1" quotePrefix="1">
      <alignment/>
      <protection/>
    </xf>
    <xf numFmtId="0" fontId="15" fillId="2" borderId="0" xfId="0" applyFont="1" applyFill="1" applyBorder="1" applyAlignment="1" applyProtection="1" quotePrefix="1">
      <alignment/>
      <protection/>
    </xf>
    <xf numFmtId="0" fontId="5" fillId="0" borderId="0" xfId="0" applyFont="1" applyAlignment="1">
      <alignment/>
    </xf>
    <xf numFmtId="0" fontId="20" fillId="0" borderId="0" xfId="0" applyFont="1" applyFill="1" applyAlignment="1">
      <alignment/>
    </xf>
    <xf numFmtId="0" fontId="19" fillId="2" borderId="0" xfId="0" applyFont="1" applyFill="1" applyBorder="1" applyAlignment="1">
      <alignment horizontal="left" vertical="center"/>
    </xf>
    <xf numFmtId="0" fontId="5" fillId="2" borderId="0" xfId="0" applyFont="1" applyFill="1" applyBorder="1" applyAlignment="1">
      <alignment vertical="center" wrapText="1"/>
    </xf>
    <xf numFmtId="0" fontId="19" fillId="2" borderId="0" xfId="0" applyFont="1" applyFill="1" applyBorder="1" applyAlignment="1">
      <alignment horizontal="left" vertical="center" wrapText="1"/>
    </xf>
    <xf numFmtId="0" fontId="5" fillId="2" borderId="5" xfId="0" applyFont="1" applyFill="1" applyBorder="1" applyAlignment="1">
      <alignment/>
    </xf>
    <xf numFmtId="0" fontId="5" fillId="2" borderId="0" xfId="0" applyFont="1" applyFill="1" applyBorder="1" applyAlignment="1">
      <alignment horizontal="left" vertical="center"/>
    </xf>
    <xf numFmtId="0" fontId="0" fillId="2" borderId="5" xfId="0" applyFill="1" applyBorder="1" applyAlignment="1">
      <alignment/>
    </xf>
    <xf numFmtId="0" fontId="0" fillId="2" borderId="6" xfId="0" applyFill="1" applyBorder="1" applyAlignment="1">
      <alignment/>
    </xf>
    <xf numFmtId="0" fontId="5" fillId="2" borderId="0" xfId="0" applyFont="1" applyFill="1" applyBorder="1" applyAlignment="1">
      <alignment horizontal="left"/>
    </xf>
    <xf numFmtId="0" fontId="5" fillId="2" borderId="7" xfId="0" applyFont="1" applyFill="1" applyBorder="1" applyAlignment="1">
      <alignment/>
    </xf>
    <xf numFmtId="0" fontId="5" fillId="2" borderId="8" xfId="0" applyFont="1" applyFill="1" applyBorder="1" applyAlignment="1">
      <alignment/>
    </xf>
    <xf numFmtId="4" fontId="5" fillId="2" borderId="0" xfId="0" applyNumberFormat="1" applyFont="1" applyFill="1" applyBorder="1" applyAlignment="1" applyProtection="1">
      <alignment/>
      <protection/>
    </xf>
    <xf numFmtId="3" fontId="5" fillId="2" borderId="0" xfId="0" applyNumberFormat="1" applyFont="1" applyFill="1" applyBorder="1" applyAlignment="1" applyProtection="1">
      <alignment/>
      <protection/>
    </xf>
    <xf numFmtId="2" fontId="5" fillId="3" borderId="9" xfId="0" applyNumberFormat="1" applyFont="1" applyFill="1" applyBorder="1" applyAlignment="1" applyProtection="1">
      <alignment/>
      <protection/>
    </xf>
    <xf numFmtId="0" fontId="8" fillId="2" borderId="10" xfId="0" applyFont="1" applyFill="1" applyBorder="1" applyAlignment="1" applyProtection="1">
      <alignment/>
      <protection/>
    </xf>
    <xf numFmtId="0" fontId="5" fillId="0" borderId="0" xfId="0" applyFont="1" applyFill="1" applyBorder="1" applyAlignment="1" applyProtection="1">
      <alignment/>
      <protection/>
    </xf>
    <xf numFmtId="0" fontId="5" fillId="2" borderId="5" xfId="0" applyFont="1" applyFill="1" applyBorder="1" applyAlignment="1">
      <alignment vertical="center"/>
    </xf>
    <xf numFmtId="0" fontId="16" fillId="2" borderId="11" xfId="20" applyFont="1" applyFill="1" applyBorder="1" applyAlignment="1" applyProtection="1">
      <alignment horizontal="center" vertical="center" wrapText="1" shrinkToFit="1"/>
      <protection/>
    </xf>
    <xf numFmtId="0" fontId="11" fillId="2" borderId="12" xfId="0" applyFont="1" applyFill="1" applyBorder="1" applyAlignment="1" applyProtection="1">
      <alignment horizontal="center" vertical="center" wrapText="1" shrinkToFit="1"/>
      <protection/>
    </xf>
    <xf numFmtId="0" fontId="11" fillId="2" borderId="13" xfId="0" applyFont="1" applyFill="1" applyBorder="1" applyAlignment="1" applyProtection="1">
      <alignment horizontal="center" vertical="center" wrapText="1" shrinkToFit="1"/>
      <protection/>
    </xf>
    <xf numFmtId="0" fontId="15" fillId="2" borderId="11" xfId="20" applyFont="1" applyFill="1" applyBorder="1" applyAlignment="1" applyProtection="1">
      <alignment horizontal="center" vertical="center" wrapText="1" shrinkToFit="1"/>
      <protection/>
    </xf>
    <xf numFmtId="0" fontId="16" fillId="2" borderId="14" xfId="20" applyFont="1" applyFill="1" applyBorder="1" applyAlignment="1" applyProtection="1">
      <alignment horizontal="center" vertical="center" wrapText="1" shrinkToFit="1"/>
      <protection/>
    </xf>
    <xf numFmtId="0" fontId="15" fillId="2" borderId="15" xfId="0" applyFont="1" applyFill="1" applyBorder="1" applyAlignment="1" applyProtection="1">
      <alignment/>
      <protection/>
    </xf>
    <xf numFmtId="0" fontId="11" fillId="2" borderId="16" xfId="0" applyFont="1" applyFill="1" applyBorder="1" applyAlignment="1" applyProtection="1">
      <alignment horizontal="center" vertical="center" wrapText="1" shrinkToFit="1"/>
      <protection/>
    </xf>
    <xf numFmtId="0" fontId="5" fillId="2" borderId="17" xfId="0" applyFont="1" applyFill="1" applyBorder="1" applyAlignment="1">
      <alignment/>
    </xf>
    <xf numFmtId="0" fontId="5" fillId="2" borderId="18" xfId="0" applyFont="1" applyFill="1" applyBorder="1" applyAlignment="1">
      <alignment/>
    </xf>
    <xf numFmtId="0" fontId="6" fillId="2" borderId="0" xfId="0" applyFont="1" applyFill="1" applyBorder="1" applyAlignment="1">
      <alignment horizontal="left" vertical="center"/>
    </xf>
    <xf numFmtId="0" fontId="0" fillId="2" borderId="0" xfId="0" applyFill="1" applyBorder="1" applyAlignment="1">
      <alignment/>
    </xf>
    <xf numFmtId="0" fontId="20" fillId="2" borderId="19" xfId="0" applyFont="1" applyFill="1" applyBorder="1" applyAlignment="1">
      <alignment/>
    </xf>
    <xf numFmtId="0" fontId="20" fillId="2" borderId="6" xfId="0" applyFont="1" applyFill="1" applyBorder="1" applyAlignment="1">
      <alignment/>
    </xf>
    <xf numFmtId="0" fontId="20" fillId="2" borderId="6" xfId="0" applyFont="1" applyFill="1" applyBorder="1" applyAlignment="1">
      <alignment/>
    </xf>
    <xf numFmtId="0" fontId="20" fillId="2" borderId="20" xfId="0" applyFont="1" applyFill="1" applyBorder="1" applyAlignment="1">
      <alignment/>
    </xf>
    <xf numFmtId="0" fontId="5" fillId="2" borderId="5" xfId="0" applyFont="1" applyFill="1" applyBorder="1" applyAlignment="1">
      <alignment/>
    </xf>
    <xf numFmtId="0" fontId="5" fillId="2" borderId="0" xfId="0" applyFont="1" applyFill="1" applyBorder="1" applyAlignment="1">
      <alignment horizontal="left" vertical="center" wrapText="1"/>
    </xf>
    <xf numFmtId="0" fontId="26" fillId="2" borderId="0"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1" fillId="2" borderId="0" xfId="0" applyFont="1" applyFill="1" applyBorder="1" applyAlignment="1" quotePrefix="1">
      <alignment horizontal="left" vertical="center" wrapText="1"/>
    </xf>
    <xf numFmtId="0" fontId="27" fillId="2" borderId="0" xfId="0" applyFont="1" applyFill="1" applyBorder="1" applyAlignment="1">
      <alignment horizontal="left" vertical="center"/>
    </xf>
    <xf numFmtId="0" fontId="1" fillId="4" borderId="21" xfId="20" applyFill="1" applyBorder="1" applyAlignment="1">
      <alignment horizontal="left" vertical="center"/>
    </xf>
    <xf numFmtId="0" fontId="19" fillId="4" borderId="21" xfId="0" applyFont="1" applyFill="1" applyBorder="1" applyAlignment="1">
      <alignment horizontal="left" vertical="center"/>
    </xf>
    <xf numFmtId="0" fontId="0" fillId="2" borderId="0" xfId="0" applyFont="1" applyFill="1" applyBorder="1" applyAlignment="1">
      <alignment/>
    </xf>
    <xf numFmtId="0" fontId="20" fillId="2" borderId="6" xfId="0" applyFont="1" applyFill="1" applyBorder="1" applyAlignment="1">
      <alignment vertical="center"/>
    </xf>
    <xf numFmtId="0" fontId="5" fillId="0" borderId="0" xfId="0" applyFont="1" applyAlignment="1">
      <alignment vertical="center"/>
    </xf>
    <xf numFmtId="0" fontId="20" fillId="5" borderId="22" xfId="0" applyFont="1" applyFill="1" applyBorder="1" applyAlignment="1">
      <alignment horizontal="left" vertical="center"/>
    </xf>
    <xf numFmtId="0" fontId="27" fillId="4" borderId="21" xfId="0" applyFont="1" applyFill="1" applyBorder="1" applyAlignment="1">
      <alignment horizontal="center" wrapText="1"/>
    </xf>
    <xf numFmtId="0" fontId="27" fillId="4" borderId="21" xfId="0" applyFont="1" applyFill="1" applyBorder="1" applyAlignment="1">
      <alignment horizontal="left" vertical="center"/>
    </xf>
    <xf numFmtId="0" fontId="27" fillId="4" borderId="21" xfId="0" applyFont="1" applyFill="1" applyBorder="1" applyAlignment="1">
      <alignment horizontal="left" vertical="center" wrapText="1"/>
    </xf>
    <xf numFmtId="0" fontId="33" fillId="5" borderId="21" xfId="0" applyFont="1" applyFill="1" applyBorder="1" applyAlignment="1">
      <alignment horizontal="center" wrapText="1"/>
    </xf>
    <xf numFmtId="0" fontId="20" fillId="5" borderId="21" xfId="0" applyFont="1" applyFill="1" applyBorder="1" applyAlignment="1">
      <alignment horizontal="left" vertical="center"/>
    </xf>
    <xf numFmtId="0" fontId="20" fillId="5" borderId="21" xfId="0" applyFont="1" applyFill="1" applyBorder="1" applyAlignment="1">
      <alignment horizontal="left" vertical="center" wrapText="1"/>
    </xf>
    <xf numFmtId="0" fontId="20" fillId="2" borderId="0" xfId="0" applyFont="1" applyFill="1" applyBorder="1" applyAlignment="1">
      <alignment horizontal="left" vertical="center"/>
    </xf>
    <xf numFmtId="0" fontId="15" fillId="2" borderId="0" xfId="0" applyFont="1" applyFill="1" applyBorder="1" applyAlignment="1" applyProtection="1">
      <alignment vertical="center" wrapText="1"/>
      <protection/>
    </xf>
    <xf numFmtId="0" fontId="15" fillId="2" borderId="3" xfId="0" applyFont="1" applyFill="1" applyBorder="1" applyAlignment="1" applyProtection="1">
      <alignment vertical="center" wrapText="1"/>
      <protection/>
    </xf>
    <xf numFmtId="0" fontId="15" fillId="2" borderId="4" xfId="0"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protection/>
    </xf>
    <xf numFmtId="0" fontId="15" fillId="2"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2" fontId="5" fillId="2" borderId="0" xfId="0" applyNumberFormat="1" applyFont="1" applyFill="1" applyBorder="1" applyAlignment="1" applyProtection="1">
      <alignment/>
      <protection hidden="1"/>
    </xf>
    <xf numFmtId="177" fontId="8" fillId="4" borderId="9" xfId="0" applyNumberFormat="1" applyFont="1" applyFill="1" applyBorder="1" applyAlignment="1" applyProtection="1">
      <alignment/>
      <protection locked="0"/>
    </xf>
    <xf numFmtId="174" fontId="8" fillId="4" borderId="9" xfId="0" applyNumberFormat="1" applyFont="1" applyFill="1" applyBorder="1" applyAlignment="1" applyProtection="1">
      <alignment/>
      <protection locked="0"/>
    </xf>
    <xf numFmtId="0" fontId="35" fillId="2" borderId="0" xfId="0" applyFont="1" applyFill="1" applyBorder="1" applyAlignment="1" applyProtection="1">
      <alignment horizontal="left"/>
      <protection/>
    </xf>
    <xf numFmtId="1" fontId="11" fillId="6" borderId="23" xfId="0" applyNumberFormat="1" applyFont="1" applyFill="1" applyBorder="1" applyAlignment="1" applyProtection="1">
      <alignment horizontal="left"/>
      <protection locked="0"/>
    </xf>
    <xf numFmtId="175" fontId="5" fillId="3" borderId="9" xfId="0" applyNumberFormat="1" applyFont="1" applyFill="1" applyBorder="1" applyAlignment="1" applyProtection="1">
      <alignment/>
      <protection/>
    </xf>
    <xf numFmtId="0" fontId="5" fillId="2" borderId="24" xfId="0" applyFont="1" applyFill="1" applyBorder="1" applyAlignment="1" applyProtection="1">
      <alignment/>
      <protection/>
    </xf>
    <xf numFmtId="0" fontId="8" fillId="2" borderId="25" xfId="0" applyFont="1" applyFill="1" applyBorder="1" applyAlignment="1" applyProtection="1">
      <alignment horizontal="left"/>
      <protection/>
    </xf>
    <xf numFmtId="2" fontId="8" fillId="2" borderId="25" xfId="0" applyNumberFormat="1" applyFont="1" applyFill="1" applyBorder="1" applyAlignment="1" applyProtection="1">
      <alignment/>
      <protection/>
    </xf>
    <xf numFmtId="0" fontId="38" fillId="5" borderId="0" xfId="0" applyFont="1" applyFill="1" applyBorder="1" applyAlignment="1">
      <alignment/>
    </xf>
    <xf numFmtId="0" fontId="27" fillId="5" borderId="0" xfId="0" applyFont="1" applyFill="1" applyBorder="1" applyAlignment="1">
      <alignment/>
    </xf>
    <xf numFmtId="0" fontId="5" fillId="5" borderId="0" xfId="0" applyFont="1" applyFill="1" applyBorder="1" applyAlignment="1">
      <alignment/>
    </xf>
    <xf numFmtId="0" fontId="38" fillId="5" borderId="26" xfId="0" applyFont="1" applyFill="1" applyBorder="1" applyAlignment="1">
      <alignment/>
    </xf>
    <xf numFmtId="0" fontId="38" fillId="5" borderId="27" xfId="0" applyFont="1" applyFill="1" applyBorder="1" applyAlignment="1">
      <alignment/>
    </xf>
    <xf numFmtId="0" fontId="27" fillId="5" borderId="27" xfId="0" applyFont="1" applyFill="1" applyBorder="1" applyAlignment="1">
      <alignment/>
    </xf>
    <xf numFmtId="0" fontId="5" fillId="5" borderId="27" xfId="0" applyFont="1" applyFill="1" applyBorder="1" applyAlignment="1">
      <alignment/>
    </xf>
    <xf numFmtId="0" fontId="38" fillId="5" borderId="28" xfId="0" applyFont="1" applyFill="1" applyBorder="1" applyAlignment="1">
      <alignment/>
    </xf>
    <xf numFmtId="0" fontId="5" fillId="5" borderId="28" xfId="0" applyFont="1" applyFill="1" applyBorder="1" applyAlignment="1">
      <alignment/>
    </xf>
    <xf numFmtId="17" fontId="27" fillId="5" borderId="29" xfId="0" applyNumberFormat="1" applyFont="1" applyFill="1" applyBorder="1" applyAlignment="1">
      <alignment/>
    </xf>
    <xf numFmtId="0" fontId="38" fillId="5" borderId="30" xfId="0" applyFont="1" applyFill="1" applyBorder="1" applyAlignment="1">
      <alignment/>
    </xf>
    <xf numFmtId="0" fontId="27" fillId="5" borderId="30" xfId="0" applyFont="1" applyFill="1" applyBorder="1" applyAlignment="1">
      <alignment/>
    </xf>
    <xf numFmtId="0" fontId="5" fillId="5" borderId="30" xfId="0" applyFont="1" applyFill="1" applyBorder="1" applyAlignment="1">
      <alignment/>
    </xf>
    <xf numFmtId="0" fontId="38" fillId="5" borderId="26" xfId="0" applyFont="1" applyFill="1" applyBorder="1" applyAlignment="1">
      <alignment vertical="top"/>
    </xf>
    <xf numFmtId="0" fontId="27" fillId="5" borderId="29" xfId="0" applyFont="1" applyFill="1" applyBorder="1" applyAlignment="1">
      <alignment/>
    </xf>
    <xf numFmtId="0" fontId="5" fillId="2" borderId="31" xfId="0" applyFont="1" applyFill="1" applyBorder="1" applyAlignment="1">
      <alignment/>
    </xf>
    <xf numFmtId="0" fontId="8" fillId="2" borderId="22" xfId="0" applyFont="1" applyFill="1" applyBorder="1" applyAlignment="1">
      <alignment horizontal="center" vertical="center"/>
    </xf>
    <xf numFmtId="0" fontId="8" fillId="2" borderId="32" xfId="0" applyFont="1" applyFill="1" applyBorder="1" applyAlignment="1">
      <alignment horizontal="center" vertical="center"/>
    </xf>
    <xf numFmtId="0" fontId="36" fillId="2" borderId="0" xfId="0" applyFont="1" applyFill="1" applyBorder="1" applyAlignment="1">
      <alignment horizontal="left" wrapText="1"/>
    </xf>
    <xf numFmtId="3" fontId="5" fillId="4" borderId="9" xfId="0" applyNumberFormat="1" applyFont="1" applyFill="1" applyBorder="1" applyAlignment="1" applyProtection="1">
      <alignment/>
      <protection locked="0"/>
    </xf>
    <xf numFmtId="0" fontId="11" fillId="2" borderId="0" xfId="0" applyFont="1" applyFill="1" applyBorder="1" applyAlignment="1">
      <alignment horizontal="justify" vertical="center" wrapText="1"/>
    </xf>
    <xf numFmtId="0" fontId="0" fillId="2" borderId="0" xfId="0" applyFill="1" applyBorder="1" applyAlignment="1">
      <alignment horizontal="justify" vertical="center" wrapText="1"/>
    </xf>
    <xf numFmtId="0" fontId="27" fillId="4" borderId="22" xfId="0" applyFont="1" applyFill="1" applyBorder="1" applyAlignment="1">
      <alignment horizontal="left" vertical="center"/>
    </xf>
    <xf numFmtId="0" fontId="5" fillId="4" borderId="0" xfId="0" applyFont="1" applyFill="1" applyAlignment="1">
      <alignment horizontal="left"/>
    </xf>
    <xf numFmtId="0" fontId="5" fillId="4" borderId="0" xfId="0" applyFont="1" applyFill="1" applyAlignment="1">
      <alignment horizontal="left" vertical="center"/>
    </xf>
    <xf numFmtId="0" fontId="5" fillId="0" borderId="0" xfId="0" applyFont="1" applyAlignment="1" applyProtection="1">
      <alignment/>
      <protection/>
    </xf>
    <xf numFmtId="0" fontId="25" fillId="7" borderId="33" xfId="0" applyFont="1" applyFill="1" applyBorder="1" applyAlignment="1" applyProtection="1">
      <alignment horizontal="center" wrapText="1"/>
      <protection/>
    </xf>
    <xf numFmtId="0" fontId="25" fillId="2" borderId="34" xfId="0" applyFont="1" applyFill="1" applyBorder="1" applyAlignment="1" applyProtection="1">
      <alignment horizontal="center"/>
      <protection/>
    </xf>
    <xf numFmtId="0" fontId="11" fillId="0" borderId="0" xfId="0" applyFont="1" applyAlignment="1" applyProtection="1">
      <alignment/>
      <protection/>
    </xf>
    <xf numFmtId="0" fontId="12" fillId="2" borderId="35" xfId="0" applyFont="1" applyFill="1" applyBorder="1" applyAlignment="1" applyProtection="1">
      <alignment/>
      <protection/>
    </xf>
    <xf numFmtId="0" fontId="11" fillId="2" borderId="30" xfId="0" applyFont="1" applyFill="1" applyBorder="1" applyAlignment="1" applyProtection="1">
      <alignment/>
      <protection/>
    </xf>
    <xf numFmtId="0" fontId="13" fillId="2" borderId="30" xfId="0" applyFont="1" applyFill="1" applyBorder="1" applyAlignment="1" applyProtection="1">
      <alignment horizontal="center"/>
      <protection/>
    </xf>
    <xf numFmtId="0" fontId="11" fillId="2" borderId="36" xfId="0" applyFont="1" applyFill="1" applyBorder="1" applyAlignment="1" applyProtection="1">
      <alignment/>
      <protection/>
    </xf>
    <xf numFmtId="0" fontId="11" fillId="0" borderId="0" xfId="0" applyFont="1" applyFill="1" applyAlignment="1" applyProtection="1">
      <alignment/>
      <protection/>
    </xf>
    <xf numFmtId="0" fontId="5" fillId="0" borderId="0" xfId="0" applyFont="1" applyFill="1" applyAlignment="1" applyProtection="1">
      <alignment/>
      <protection/>
    </xf>
    <xf numFmtId="0" fontId="18" fillId="0" borderId="0" xfId="20" applyFont="1" applyAlignment="1" applyProtection="1">
      <alignment/>
      <protection/>
    </xf>
    <xf numFmtId="0" fontId="45" fillId="2" borderId="30" xfId="0" applyFont="1" applyFill="1" applyBorder="1" applyAlignment="1" applyProtection="1">
      <alignment/>
      <protection/>
    </xf>
    <xf numFmtId="4" fontId="5" fillId="3" borderId="9" xfId="0" applyNumberFormat="1" applyFont="1" applyFill="1" applyBorder="1" applyAlignment="1" applyProtection="1">
      <alignment/>
      <protection/>
    </xf>
    <xf numFmtId="1" fontId="5" fillId="3" borderId="9" xfId="0" applyNumberFormat="1" applyFont="1" applyFill="1" applyBorder="1" applyAlignment="1" applyProtection="1">
      <alignment/>
      <protection/>
    </xf>
    <xf numFmtId="0" fontId="46" fillId="2" borderId="0" xfId="0" applyFont="1" applyFill="1" applyBorder="1" applyAlignment="1" applyProtection="1">
      <alignment/>
      <protection/>
    </xf>
    <xf numFmtId="174" fontId="5" fillId="2" borderId="0" xfId="0" applyNumberFormat="1" applyFont="1" applyFill="1" applyBorder="1" applyAlignment="1" applyProtection="1">
      <alignment/>
      <protection/>
    </xf>
    <xf numFmtId="174" fontId="5" fillId="3" borderId="9" xfId="0" applyNumberFormat="1" applyFont="1" applyFill="1" applyBorder="1" applyAlignment="1" applyProtection="1">
      <alignment/>
      <protection/>
    </xf>
    <xf numFmtId="0" fontId="35" fillId="2" borderId="0" xfId="0" applyFont="1" applyFill="1" applyBorder="1" applyAlignment="1" applyProtection="1">
      <alignment/>
      <protection/>
    </xf>
    <xf numFmtId="0" fontId="12" fillId="2" borderId="30" xfId="0" applyFont="1" applyFill="1" applyBorder="1" applyAlignment="1" applyProtection="1">
      <alignment/>
      <protection/>
    </xf>
    <xf numFmtId="0" fontId="15" fillId="2" borderId="37" xfId="20" applyFont="1" applyFill="1" applyBorder="1" applyAlignment="1" applyProtection="1">
      <alignment horizontal="center" vertical="center" wrapText="1" shrinkToFit="1"/>
      <protection/>
    </xf>
    <xf numFmtId="0" fontId="15" fillId="2" borderId="1" xfId="0" applyFont="1" applyFill="1" applyBorder="1" applyAlignment="1" applyProtection="1">
      <alignment/>
      <protection/>
    </xf>
    <xf numFmtId="0" fontId="15" fillId="2" borderId="7" xfId="0" applyFont="1" applyFill="1" applyBorder="1" applyAlignment="1" applyProtection="1">
      <alignment/>
      <protection/>
    </xf>
    <xf numFmtId="0" fontId="16" fillId="2" borderId="4" xfId="20" applyFont="1" applyFill="1" applyBorder="1" applyAlignment="1" applyProtection="1">
      <alignment horizontal="center" vertical="center" wrapText="1" shrinkToFit="1"/>
      <protection/>
    </xf>
    <xf numFmtId="2" fontId="17" fillId="2" borderId="4" xfId="0" applyNumberFormat="1" applyFont="1" applyFill="1" applyBorder="1" applyAlignment="1" applyProtection="1" quotePrefix="1">
      <alignment horizontal="center"/>
      <protection/>
    </xf>
    <xf numFmtId="0" fontId="15" fillId="2" borderId="4" xfId="20" applyFont="1" applyFill="1" applyBorder="1" applyAlignment="1" applyProtection="1">
      <alignment horizontal="center" vertical="center" wrapText="1" shrinkToFit="1"/>
      <protection/>
    </xf>
    <xf numFmtId="0" fontId="16" fillId="2" borderId="15" xfId="20" applyFont="1" applyFill="1" applyBorder="1" applyAlignment="1" applyProtection="1">
      <alignment horizontal="center" vertical="center" wrapText="1" shrinkToFit="1"/>
      <protection/>
    </xf>
    <xf numFmtId="2" fontId="5" fillId="2" borderId="38" xfId="0" applyNumberFormat="1" applyFont="1" applyFill="1" applyBorder="1" applyAlignment="1" applyProtection="1">
      <alignment/>
      <protection hidden="1"/>
    </xf>
    <xf numFmtId="0" fontId="20" fillId="5" borderId="22" xfId="0" applyFont="1" applyFill="1" applyBorder="1" applyAlignment="1">
      <alignment horizontal="left" vertical="center" wrapText="1"/>
    </xf>
    <xf numFmtId="49" fontId="48" fillId="2" borderId="0" xfId="0" applyNumberFormat="1" applyFont="1" applyFill="1" applyBorder="1" applyAlignment="1" applyProtection="1">
      <alignment horizontal="right"/>
      <protection/>
    </xf>
    <xf numFmtId="0" fontId="9" fillId="2" borderId="0" xfId="0" applyFont="1" applyFill="1" applyBorder="1" applyAlignment="1" applyProtection="1">
      <alignment wrapText="1"/>
      <protection/>
    </xf>
    <xf numFmtId="0" fontId="5" fillId="4" borderId="0" xfId="0" applyFont="1" applyFill="1" applyAlignment="1" applyProtection="1">
      <alignment/>
      <protection/>
    </xf>
    <xf numFmtId="0" fontId="5" fillId="4"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2" borderId="6" xfId="0" applyFont="1" applyFill="1" applyBorder="1" applyAlignment="1" applyProtection="1">
      <alignment/>
      <protection/>
    </xf>
    <xf numFmtId="0" fontId="5" fillId="2" borderId="5" xfId="0" applyFont="1" applyFill="1" applyBorder="1" applyAlignment="1" applyProtection="1">
      <alignment/>
      <protection/>
    </xf>
    <xf numFmtId="0" fontId="5" fillId="2" borderId="6" xfId="0" applyFont="1"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5" fillId="2" borderId="5" xfId="0" applyFont="1" applyFill="1" applyBorder="1" applyAlignment="1" applyProtection="1">
      <alignment wrapText="1"/>
      <protection/>
    </xf>
    <xf numFmtId="0" fontId="5" fillId="2" borderId="6" xfId="0" applyFont="1" applyFill="1" applyBorder="1" applyAlignment="1" applyProtection="1">
      <alignment wrapText="1"/>
      <protection/>
    </xf>
    <xf numFmtId="0" fontId="42" fillId="2" borderId="0" xfId="0" applyFont="1" applyFill="1" applyBorder="1" applyAlignment="1" applyProtection="1">
      <alignment horizontal="left"/>
      <protection/>
    </xf>
    <xf numFmtId="0" fontId="5" fillId="4" borderId="9" xfId="0" applyFont="1" applyFill="1" applyBorder="1" applyAlignment="1" applyProtection="1">
      <alignment/>
      <protection/>
    </xf>
    <xf numFmtId="0" fontId="22" fillId="2" borderId="0" xfId="0" applyFont="1" applyFill="1" applyBorder="1" applyAlignment="1" applyProtection="1">
      <alignment horizontal="left"/>
      <protection/>
    </xf>
    <xf numFmtId="0" fontId="5" fillId="2" borderId="25" xfId="0" applyFont="1" applyFill="1" applyBorder="1" applyAlignment="1" applyProtection="1">
      <alignment/>
      <protection/>
    </xf>
    <xf numFmtId="0" fontId="5" fillId="6" borderId="9" xfId="0" applyFont="1" applyFill="1" applyBorder="1" applyAlignment="1" applyProtection="1">
      <alignment/>
      <protection/>
    </xf>
    <xf numFmtId="0" fontId="5" fillId="3" borderId="9" xfId="0" applyFont="1" applyFill="1" applyBorder="1" applyAlignment="1" applyProtection="1">
      <alignment/>
      <protection/>
    </xf>
    <xf numFmtId="0" fontId="21" fillId="2" borderId="0" xfId="0" applyFont="1" applyFill="1" applyBorder="1" applyAlignment="1" applyProtection="1">
      <alignment vertical="center"/>
      <protection/>
    </xf>
    <xf numFmtId="0" fontId="22" fillId="2" borderId="0" xfId="0" applyFont="1" applyFill="1" applyBorder="1" applyAlignment="1" applyProtection="1">
      <alignment horizontal="right"/>
      <protection/>
    </xf>
    <xf numFmtId="0" fontId="22" fillId="2" borderId="0" xfId="0" applyFont="1" applyFill="1" applyBorder="1" applyAlignment="1" applyProtection="1">
      <alignment/>
      <protection/>
    </xf>
    <xf numFmtId="0" fontId="5" fillId="2" borderId="0" xfId="0" applyFont="1" applyFill="1" applyBorder="1" applyAlignment="1" applyProtection="1">
      <alignment horizontal="right"/>
      <protection/>
    </xf>
    <xf numFmtId="1" fontId="11" fillId="2" borderId="0" xfId="0" applyNumberFormat="1" applyFont="1" applyFill="1" applyBorder="1" applyAlignment="1" applyProtection="1">
      <alignment horizontal="left"/>
      <protection/>
    </xf>
    <xf numFmtId="0" fontId="9" fillId="2" borderId="0" xfId="0" applyFont="1" applyFill="1" applyBorder="1" applyAlignment="1" applyProtection="1">
      <alignment horizontal="left" vertical="top"/>
      <protection/>
    </xf>
    <xf numFmtId="0" fontId="22" fillId="2" borderId="39" xfId="0" applyFont="1" applyFill="1" applyBorder="1" applyAlignment="1" applyProtection="1">
      <alignment horizontal="right"/>
      <protection/>
    </xf>
    <xf numFmtId="0" fontId="8" fillId="2" borderId="6" xfId="0" applyFont="1" applyFill="1" applyBorder="1" applyAlignment="1" applyProtection="1">
      <alignment horizontal="center" vertical="center"/>
      <protection/>
    </xf>
    <xf numFmtId="0" fontId="8" fillId="2" borderId="0" xfId="0" applyFont="1" applyFill="1" applyBorder="1" applyAlignment="1" applyProtection="1">
      <alignment horizontal="left" vertical="top"/>
      <protection/>
    </xf>
    <xf numFmtId="0" fontId="5" fillId="2" borderId="6"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20" xfId="0" applyFont="1" applyFill="1" applyBorder="1" applyAlignment="1" applyProtection="1">
      <alignment/>
      <protection/>
    </xf>
    <xf numFmtId="0" fontId="5" fillId="2" borderId="7" xfId="0" applyFont="1" applyFill="1" applyBorder="1" applyAlignment="1" applyProtection="1">
      <alignment/>
      <protection/>
    </xf>
    <xf numFmtId="0" fontId="5" fillId="2" borderId="8" xfId="0" applyFont="1" applyFill="1" applyBorder="1" applyAlignment="1" applyProtection="1">
      <alignment/>
      <protection/>
    </xf>
    <xf numFmtId="0" fontId="5" fillId="4" borderId="0" xfId="0" applyFont="1" applyFill="1" applyBorder="1" applyAlignment="1" applyProtection="1">
      <alignment/>
      <protection/>
    </xf>
    <xf numFmtId="191" fontId="5" fillId="4" borderId="9" xfId="0" applyNumberFormat="1" applyFont="1" applyFill="1" applyBorder="1" applyAlignment="1" applyProtection="1">
      <alignment horizontal="center"/>
      <protection locked="0"/>
    </xf>
    <xf numFmtId="0" fontId="5" fillId="2" borderId="17" xfId="0" applyFont="1" applyFill="1" applyBorder="1" applyAlignment="1" applyProtection="1">
      <alignment vertical="center"/>
      <protection/>
    </xf>
    <xf numFmtId="0" fontId="5" fillId="2" borderId="18" xfId="0" applyFont="1" applyFill="1" applyBorder="1" applyAlignment="1" applyProtection="1">
      <alignment vertical="center"/>
      <protection/>
    </xf>
    <xf numFmtId="0" fontId="7" fillId="2" borderId="0" xfId="0" applyFont="1" applyFill="1" applyBorder="1" applyAlignment="1" applyProtection="1">
      <alignment/>
      <protection/>
    </xf>
    <xf numFmtId="0" fontId="23" fillId="2" borderId="24" xfId="0" applyFont="1" applyFill="1" applyBorder="1" applyAlignment="1" applyProtection="1">
      <alignment horizontal="right"/>
      <protection/>
    </xf>
    <xf numFmtId="0" fontId="8" fillId="2" borderId="40" xfId="0" applyFont="1" applyFill="1" applyBorder="1" applyAlignment="1" applyProtection="1">
      <alignment/>
      <protection/>
    </xf>
    <xf numFmtId="0" fontId="8" fillId="2" borderId="25" xfId="0" applyFont="1" applyFill="1" applyBorder="1" applyAlignment="1" applyProtection="1">
      <alignment/>
      <protection/>
    </xf>
    <xf numFmtId="0" fontId="5" fillId="2" borderId="41" xfId="0" applyFont="1" applyFill="1" applyBorder="1" applyAlignment="1" applyProtection="1">
      <alignment/>
      <protection/>
    </xf>
    <xf numFmtId="0" fontId="23" fillId="2" borderId="0" xfId="0" applyFont="1" applyFill="1" applyBorder="1" applyAlignment="1" applyProtection="1">
      <alignment horizontal="right"/>
      <protection/>
    </xf>
    <xf numFmtId="0" fontId="8" fillId="2" borderId="42" xfId="0" applyFont="1" applyFill="1" applyBorder="1" applyAlignment="1" applyProtection="1">
      <alignment/>
      <protection/>
    </xf>
    <xf numFmtId="0" fontId="5" fillId="2" borderId="10" xfId="0" applyFont="1" applyFill="1" applyBorder="1" applyAlignment="1" applyProtection="1">
      <alignment/>
      <protection/>
    </xf>
    <xf numFmtId="0" fontId="0" fillId="2" borderId="0" xfId="0" applyFont="1" applyFill="1" applyAlignment="1" applyProtection="1">
      <alignment horizontal="center" wrapText="1"/>
      <protection/>
    </xf>
    <xf numFmtId="0" fontId="47" fillId="2" borderId="0" xfId="0" applyFont="1" applyFill="1" applyAlignment="1" applyProtection="1">
      <alignment horizontal="center"/>
      <protection/>
    </xf>
    <xf numFmtId="0" fontId="0" fillId="2" borderId="0" xfId="0" applyFill="1" applyBorder="1" applyAlignment="1" applyProtection="1">
      <alignment/>
      <protection/>
    </xf>
    <xf numFmtId="0" fontId="5" fillId="2" borderId="0" xfId="0" applyFont="1" applyFill="1" applyAlignment="1" applyProtection="1">
      <alignment/>
      <protection/>
    </xf>
    <xf numFmtId="2" fontId="5" fillId="2" borderId="25" xfId="0" applyNumberFormat="1" applyFont="1" applyFill="1" applyBorder="1" applyAlignment="1" applyProtection="1">
      <alignment/>
      <protection/>
    </xf>
    <xf numFmtId="0" fontId="8" fillId="2" borderId="25" xfId="0" applyFont="1" applyFill="1" applyBorder="1" applyAlignment="1" applyProtection="1">
      <alignment horizontal="right"/>
      <protection/>
    </xf>
    <xf numFmtId="0" fontId="44" fillId="2" borderId="0" xfId="0" applyFont="1" applyFill="1" applyAlignment="1" applyProtection="1">
      <alignment/>
      <protection/>
    </xf>
    <xf numFmtId="0" fontId="5" fillId="2" borderId="0" xfId="0" applyFont="1" applyFill="1" applyBorder="1" applyAlignment="1" applyProtection="1">
      <alignment horizontal="center"/>
      <protection/>
    </xf>
    <xf numFmtId="0" fontId="44" fillId="2" borderId="0" xfId="0" applyFont="1" applyFill="1" applyAlignment="1" applyProtection="1">
      <alignment horizontal="center" vertical="center"/>
      <protection/>
    </xf>
    <xf numFmtId="0" fontId="24" fillId="2" borderId="0" xfId="0" applyFont="1" applyFill="1" applyBorder="1" applyAlignment="1" applyProtection="1">
      <alignment horizontal="left"/>
      <protection/>
    </xf>
    <xf numFmtId="2" fontId="5" fillId="2" borderId="0" xfId="0" applyNumberFormat="1" applyFont="1" applyFill="1" applyBorder="1" applyAlignment="1" applyProtection="1">
      <alignment horizontal="right"/>
      <protection/>
    </xf>
    <xf numFmtId="0" fontId="0" fillId="2" borderId="0" xfId="0" applyFill="1" applyAlignment="1" applyProtection="1">
      <alignment/>
      <protection/>
    </xf>
    <xf numFmtId="0" fontId="8" fillId="2" borderId="1" xfId="0" applyFont="1" applyFill="1" applyBorder="1" applyAlignment="1" applyProtection="1">
      <alignment horizontal="right"/>
      <protection/>
    </xf>
    <xf numFmtId="3" fontId="8" fillId="2" borderId="0" xfId="0" applyNumberFormat="1" applyFont="1" applyFill="1" applyBorder="1" applyAlignment="1" applyProtection="1">
      <alignment/>
      <protection/>
    </xf>
    <xf numFmtId="4" fontId="8" fillId="2" borderId="0" xfId="0" applyNumberFormat="1" applyFont="1" applyFill="1" applyBorder="1" applyAlignment="1" applyProtection="1">
      <alignment/>
      <protection/>
    </xf>
    <xf numFmtId="0" fontId="11" fillId="2" borderId="0" xfId="0" applyFont="1" applyFill="1" applyBorder="1" applyAlignment="1" applyProtection="1">
      <alignment horizontal="right"/>
      <protection/>
    </xf>
    <xf numFmtId="0" fontId="22" fillId="2" borderId="0" xfId="0" applyFont="1" applyFill="1" applyBorder="1" applyAlignment="1" applyProtection="1" quotePrefix="1">
      <alignment horizontal="left"/>
      <protection/>
    </xf>
    <xf numFmtId="2" fontId="23" fillId="2" borderId="0" xfId="0" applyNumberFormat="1" applyFont="1" applyFill="1" applyBorder="1" applyAlignment="1" applyProtection="1">
      <alignment horizontal="left"/>
      <protection/>
    </xf>
    <xf numFmtId="2" fontId="22" fillId="2" borderId="0" xfId="0" applyNumberFormat="1" applyFont="1" applyFill="1" applyBorder="1" applyAlignment="1" applyProtection="1">
      <alignment horizontal="left"/>
      <protection/>
    </xf>
    <xf numFmtId="2" fontId="8" fillId="2" borderId="0" xfId="0" applyNumberFormat="1" applyFont="1" applyFill="1" applyBorder="1" applyAlignment="1" applyProtection="1" quotePrefix="1">
      <alignment horizontal="left"/>
      <protection/>
    </xf>
    <xf numFmtId="2" fontId="8" fillId="2" borderId="0" xfId="0" applyNumberFormat="1" applyFont="1" applyFill="1" applyBorder="1" applyAlignment="1" applyProtection="1">
      <alignment horizontal="left"/>
      <protection/>
    </xf>
    <xf numFmtId="0" fontId="24" fillId="2" borderId="0" xfId="0" applyFont="1" applyFill="1" applyBorder="1" applyAlignment="1" applyProtection="1">
      <alignment/>
      <protection/>
    </xf>
    <xf numFmtId="0" fontId="5" fillId="2" borderId="0" xfId="0" applyFont="1" applyFill="1" applyBorder="1" applyAlignment="1" applyProtection="1" quotePrefix="1">
      <alignment/>
      <protection/>
    </xf>
    <xf numFmtId="10" fontId="5" fillId="0" borderId="0" xfId="0" applyNumberFormat="1" applyFont="1" applyFill="1" applyBorder="1" applyAlignment="1" applyProtection="1">
      <alignment/>
      <protection/>
    </xf>
    <xf numFmtId="0" fontId="5" fillId="4" borderId="9" xfId="0" applyFont="1" applyFill="1" applyBorder="1" applyAlignment="1" applyProtection="1">
      <alignment horizontal="center" vertical="center"/>
      <protection locked="0"/>
    </xf>
    <xf numFmtId="2" fontId="11" fillId="4" borderId="9" xfId="0" applyNumberFormat="1" applyFont="1" applyFill="1" applyBorder="1" applyAlignment="1" applyProtection="1">
      <alignment horizontal="center"/>
      <protection locked="0"/>
    </xf>
    <xf numFmtId="0" fontId="50" fillId="2" borderId="0" xfId="0" applyFont="1" applyFill="1" applyBorder="1" applyAlignment="1" applyProtection="1">
      <alignment horizontal="left"/>
      <protection/>
    </xf>
    <xf numFmtId="0" fontId="50" fillId="2" borderId="1" xfId="0" applyFont="1" applyFill="1" applyBorder="1" applyAlignment="1" applyProtection="1">
      <alignment horizontal="left"/>
      <protection/>
    </xf>
    <xf numFmtId="0" fontId="50" fillId="2" borderId="0" xfId="0" applyFont="1" applyFill="1" applyBorder="1" applyAlignment="1" applyProtection="1">
      <alignment/>
      <protection/>
    </xf>
    <xf numFmtId="0" fontId="50" fillId="2" borderId="0" xfId="0" applyFont="1" applyFill="1" applyBorder="1" applyAlignment="1" applyProtection="1">
      <alignment horizontal="right"/>
      <protection/>
    </xf>
    <xf numFmtId="0" fontId="50" fillId="2" borderId="1" xfId="0" applyFont="1" applyFill="1" applyBorder="1" applyAlignment="1" applyProtection="1">
      <alignment/>
      <protection/>
    </xf>
    <xf numFmtId="0" fontId="47"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quotePrefix="1">
      <alignment/>
      <protection hidden="1"/>
    </xf>
    <xf numFmtId="0" fontId="0" fillId="0" borderId="0" xfId="0" applyAlignment="1" applyProtection="1">
      <alignment horizontal="right"/>
      <protection hidden="1"/>
    </xf>
    <xf numFmtId="205" fontId="0" fillId="0" borderId="22" xfId="15" applyNumberFormat="1" applyBorder="1" applyAlignment="1" applyProtection="1">
      <alignment/>
      <protection hidden="1"/>
    </xf>
    <xf numFmtId="0" fontId="0" fillId="0" borderId="22" xfId="0" applyBorder="1" applyAlignment="1" applyProtection="1">
      <alignment/>
      <protection hidden="1"/>
    </xf>
    <xf numFmtId="174" fontId="0" fillId="0" borderId="0" xfId="0" applyNumberFormat="1" applyAlignment="1" applyProtection="1">
      <alignment/>
      <protection hidden="1"/>
    </xf>
    <xf numFmtId="4" fontId="0" fillId="0" borderId="0" xfId="0" applyNumberFormat="1" applyAlignment="1" applyProtection="1">
      <alignment/>
      <protection hidden="1"/>
    </xf>
    <xf numFmtId="0" fontId="50" fillId="2" borderId="1" xfId="0" applyFont="1" applyFill="1" applyBorder="1" applyAlignment="1" applyProtection="1">
      <alignment horizontal="right"/>
      <protection/>
    </xf>
    <xf numFmtId="0" fontId="14" fillId="2" borderId="11" xfId="20" applyFont="1" applyFill="1" applyBorder="1" applyAlignment="1" applyProtection="1" quotePrefix="1">
      <alignment horizontal="center" vertical="center" wrapText="1" shrinkToFit="1"/>
      <protection/>
    </xf>
    <xf numFmtId="0" fontId="14" fillId="2" borderId="4" xfId="20" applyFont="1" applyFill="1" applyBorder="1" applyAlignment="1" applyProtection="1" quotePrefix="1">
      <alignment horizontal="center" vertical="center" wrapText="1" shrinkToFit="1"/>
      <protection/>
    </xf>
    <xf numFmtId="0" fontId="12" fillId="2" borderId="43" xfId="0" applyFont="1" applyFill="1" applyBorder="1" applyAlignment="1" applyProtection="1">
      <alignment/>
      <protection/>
    </xf>
    <xf numFmtId="0" fontId="8" fillId="4" borderId="32"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5" fillId="4" borderId="22" xfId="0" applyFont="1" applyFill="1" applyBorder="1" applyAlignment="1">
      <alignment horizontal="left" vertical="top" wrapText="1"/>
    </xf>
    <xf numFmtId="0" fontId="49" fillId="2" borderId="1" xfId="0" applyFont="1" applyFill="1" applyBorder="1" applyAlignment="1" applyProtection="1">
      <alignment horizontal="center" vertical="center"/>
      <protection/>
    </xf>
    <xf numFmtId="0" fontId="13" fillId="2" borderId="0" xfId="0" applyFont="1" applyFill="1" applyBorder="1" applyAlignment="1" applyProtection="1">
      <alignment/>
      <protection/>
    </xf>
    <xf numFmtId="0" fontId="8" fillId="2" borderId="0" xfId="0" applyFont="1" applyFill="1" applyBorder="1" applyAlignment="1" applyProtection="1">
      <alignment horizontal="right" vertical="center"/>
      <protection/>
    </xf>
    <xf numFmtId="0" fontId="11" fillId="2" borderId="0" xfId="0" applyFont="1" applyFill="1" applyBorder="1" applyAlignment="1" applyProtection="1">
      <alignment horizontal="left" vertical="center"/>
      <protection/>
    </xf>
    <xf numFmtId="0" fontId="49" fillId="2" borderId="0" xfId="0" applyFont="1" applyFill="1" applyAlignment="1" applyProtection="1">
      <alignment horizontal="center" vertical="center"/>
      <protection hidden="1"/>
    </xf>
    <xf numFmtId="0" fontId="11" fillId="2" borderId="0" xfId="0" applyFont="1" applyFill="1" applyBorder="1" applyAlignment="1" applyProtection="1">
      <alignment horizontal="left"/>
      <protection hidden="1"/>
    </xf>
    <xf numFmtId="0" fontId="5" fillId="2" borderId="0" xfId="0" applyFont="1" applyFill="1" applyAlignment="1" applyProtection="1">
      <alignment/>
      <protection hidden="1"/>
    </xf>
    <xf numFmtId="0" fontId="5" fillId="2" borderId="0" xfId="0" applyFont="1" applyFill="1" applyBorder="1" applyAlignment="1" applyProtection="1">
      <alignment/>
      <protection hidden="1"/>
    </xf>
    <xf numFmtId="2" fontId="49" fillId="2" borderId="0" xfId="0" applyNumberFormat="1" applyFont="1" applyFill="1" applyBorder="1" applyAlignment="1" applyProtection="1">
      <alignment horizontal="center"/>
      <protection hidden="1"/>
    </xf>
    <xf numFmtId="0" fontId="11" fillId="2" borderId="0" xfId="0" applyFont="1" applyFill="1" applyBorder="1" applyAlignment="1" applyProtection="1">
      <alignment/>
      <protection hidden="1"/>
    </xf>
    <xf numFmtId="0" fontId="13" fillId="7" borderId="46" xfId="0" applyFont="1" applyFill="1" applyBorder="1" applyAlignment="1" applyProtection="1">
      <alignment horizontal="center" wrapText="1"/>
      <protection hidden="1"/>
    </xf>
    <xf numFmtId="0" fontId="13" fillId="7" borderId="47" xfId="0" applyFont="1" applyFill="1" applyBorder="1" applyAlignment="1" applyProtection="1">
      <alignment horizontal="center" wrapText="1"/>
      <protection hidden="1"/>
    </xf>
    <xf numFmtId="0" fontId="12" fillId="2" borderId="6" xfId="0" applyFont="1" applyFill="1" applyBorder="1" applyAlignment="1" applyProtection="1">
      <alignment/>
      <protection/>
    </xf>
    <xf numFmtId="0" fontId="15" fillId="2" borderId="48" xfId="0" applyFont="1" applyFill="1" applyBorder="1" applyAlignment="1" applyProtection="1">
      <alignment vertical="center" wrapText="1"/>
      <protection/>
    </xf>
    <xf numFmtId="0" fontId="11" fillId="2" borderId="49" xfId="0" applyFont="1" applyFill="1" applyBorder="1" applyAlignment="1" applyProtection="1">
      <alignment/>
      <protection/>
    </xf>
    <xf numFmtId="0" fontId="45" fillId="2" borderId="27" xfId="0" applyFont="1" applyFill="1" applyBorder="1" applyAlignment="1" applyProtection="1">
      <alignment/>
      <protection/>
    </xf>
    <xf numFmtId="0" fontId="11" fillId="2" borderId="50" xfId="0" applyFont="1" applyFill="1" applyBorder="1" applyAlignment="1" applyProtection="1">
      <alignment/>
      <protection/>
    </xf>
    <xf numFmtId="0" fontId="11" fillId="2" borderId="51" xfId="0" applyFont="1" applyFill="1" applyBorder="1" applyAlignment="1" applyProtection="1">
      <alignment/>
      <protection/>
    </xf>
    <xf numFmtId="0" fontId="45" fillId="2" borderId="51" xfId="0" applyFont="1" applyFill="1" applyBorder="1" applyAlignment="1" applyProtection="1">
      <alignment/>
      <protection/>
    </xf>
    <xf numFmtId="0" fontId="11" fillId="2" borderId="52" xfId="0" applyFont="1" applyFill="1" applyBorder="1" applyAlignment="1" applyProtection="1">
      <alignment/>
      <protection/>
    </xf>
    <xf numFmtId="0" fontId="49" fillId="2" borderId="0" xfId="0" applyFont="1" applyFill="1" applyBorder="1" applyAlignment="1" applyProtection="1">
      <alignment/>
      <protection hidden="1"/>
    </xf>
    <xf numFmtId="176" fontId="15" fillId="2" borderId="3" xfId="0" applyNumberFormat="1" applyFont="1" applyFill="1" applyBorder="1" applyAlignment="1" applyProtection="1">
      <alignment vertical="center" wrapText="1"/>
      <protection/>
    </xf>
    <xf numFmtId="173" fontId="5" fillId="4" borderId="9" xfId="0" applyNumberFormat="1" applyFont="1" applyFill="1" applyBorder="1" applyAlignment="1" applyProtection="1">
      <alignment/>
      <protection locked="0"/>
    </xf>
    <xf numFmtId="0" fontId="5" fillId="4" borderId="0" xfId="0" applyFont="1" applyFill="1" applyAlignment="1">
      <alignment/>
    </xf>
    <xf numFmtId="0" fontId="20" fillId="4" borderId="0" xfId="0" applyFont="1" applyFill="1" applyAlignment="1">
      <alignment/>
    </xf>
    <xf numFmtId="0" fontId="20" fillId="4" borderId="0" xfId="0" applyFont="1" applyFill="1" applyAlignment="1">
      <alignment/>
    </xf>
    <xf numFmtId="0" fontId="0" fillId="4" borderId="0" xfId="0" applyFill="1" applyAlignment="1">
      <alignment/>
    </xf>
    <xf numFmtId="0" fontId="20" fillId="4" borderId="0" xfId="0" applyFont="1" applyFill="1" applyAlignment="1">
      <alignment vertical="center"/>
    </xf>
    <xf numFmtId="1" fontId="5" fillId="4" borderId="0" xfId="0" applyNumberFormat="1" applyFont="1" applyFill="1" applyBorder="1" applyAlignment="1" applyProtection="1">
      <alignment/>
      <protection/>
    </xf>
    <xf numFmtId="0" fontId="0" fillId="0" borderId="53" xfId="0" applyBorder="1" applyAlignment="1" applyProtection="1">
      <alignment/>
      <protection hidden="1"/>
    </xf>
    <xf numFmtId="0" fontId="0" fillId="0" borderId="54" xfId="0" applyBorder="1" applyAlignment="1" applyProtection="1">
      <alignment/>
      <protection hidden="1"/>
    </xf>
    <xf numFmtId="0" fontId="47" fillId="0" borderId="55" xfId="0" applyFont="1" applyBorder="1" applyAlignment="1" applyProtection="1">
      <alignment/>
      <protection hidden="1"/>
    </xf>
    <xf numFmtId="0" fontId="0" fillId="0" borderId="56" xfId="0" applyBorder="1" applyAlignment="1" applyProtection="1">
      <alignment/>
      <protection hidden="1"/>
    </xf>
    <xf numFmtId="172" fontId="0" fillId="0" borderId="0" xfId="0" applyNumberFormat="1" applyAlignment="1" applyProtection="1">
      <alignment/>
      <protection hidden="1"/>
    </xf>
    <xf numFmtId="0" fontId="0" fillId="8" borderId="4" xfId="0" applyFill="1" applyBorder="1" applyAlignment="1" applyProtection="1">
      <alignment/>
      <protection hidden="1"/>
    </xf>
    <xf numFmtId="0" fontId="44" fillId="2" borderId="0" xfId="0" applyFont="1" applyFill="1" applyBorder="1" applyAlignment="1" applyProtection="1">
      <alignment/>
      <protection/>
    </xf>
    <xf numFmtId="0" fontId="0" fillId="8" borderId="0" xfId="0" applyFill="1" applyAlignment="1" applyProtection="1" quotePrefix="1">
      <alignment/>
      <protection hidden="1"/>
    </xf>
    <xf numFmtId="0" fontId="0" fillId="8" borderId="0" xfId="0" applyFill="1" applyAlignment="1" applyProtection="1">
      <alignment/>
      <protection hidden="1"/>
    </xf>
    <xf numFmtId="0" fontId="0" fillId="9" borderId="0" xfId="0" applyFill="1" applyAlignment="1" applyProtection="1">
      <alignment/>
      <protection hidden="1"/>
    </xf>
    <xf numFmtId="0" fontId="0" fillId="10" borderId="0" xfId="0" applyFill="1" applyAlignment="1" applyProtection="1">
      <alignment/>
      <protection hidden="1"/>
    </xf>
    <xf numFmtId="0" fontId="5" fillId="2" borderId="0" xfId="0" applyFont="1" applyFill="1" applyAlignment="1" applyProtection="1">
      <alignment horizontal="left"/>
      <protection/>
    </xf>
    <xf numFmtId="0" fontId="5" fillId="2" borderId="0" xfId="0" applyFont="1" applyFill="1" applyBorder="1" applyAlignment="1" applyProtection="1">
      <alignment horizontal="right" vertical="center"/>
      <protection/>
    </xf>
    <xf numFmtId="0" fontId="5" fillId="2" borderId="0" xfId="0" applyFont="1" applyFill="1" applyBorder="1" applyAlignment="1" applyProtection="1">
      <alignment vertical="center" wrapText="1"/>
      <protection/>
    </xf>
    <xf numFmtId="0" fontId="5" fillId="2" borderId="0" xfId="0" applyFont="1" applyFill="1" applyBorder="1" applyAlignment="1" applyProtection="1">
      <alignment vertical="center"/>
      <protection/>
    </xf>
    <xf numFmtId="0" fontId="1" fillId="2" borderId="0" xfId="20" applyFill="1" applyBorder="1" applyAlignment="1" applyProtection="1">
      <alignment vertical="center"/>
      <protection/>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5" fillId="2" borderId="0" xfId="0" applyFont="1" applyFill="1" applyAlignment="1" applyProtection="1">
      <alignment horizontal="center"/>
      <protection/>
    </xf>
    <xf numFmtId="4" fontId="5" fillId="3" borderId="9" xfId="0" applyNumberFormat="1" applyFont="1" applyFill="1" applyBorder="1" applyAlignment="1" applyProtection="1">
      <alignment vertical="center"/>
      <protection/>
    </xf>
    <xf numFmtId="0" fontId="8" fillId="2" borderId="0" xfId="0" applyFont="1" applyFill="1" applyBorder="1" applyAlignment="1" applyProtection="1">
      <alignment horizontal="center"/>
      <protection/>
    </xf>
    <xf numFmtId="0" fontId="49" fillId="2" borderId="38" xfId="0" applyFont="1" applyFill="1" applyBorder="1" applyAlignment="1" applyProtection="1">
      <alignment horizontal="center"/>
      <protection hidden="1"/>
    </xf>
    <xf numFmtId="176" fontId="5" fillId="4" borderId="9" xfId="0" applyNumberFormat="1" applyFont="1" applyFill="1" applyBorder="1" applyAlignment="1" applyProtection="1">
      <alignment/>
      <protection locked="0"/>
    </xf>
    <xf numFmtId="176" fontId="5" fillId="3" borderId="9" xfId="0" applyNumberFormat="1" applyFont="1" applyFill="1" applyBorder="1" applyAlignment="1" applyProtection="1">
      <alignment/>
      <protection/>
    </xf>
    <xf numFmtId="176" fontId="5" fillId="4" borderId="23" xfId="0" applyNumberFormat="1" applyFont="1" applyFill="1" applyBorder="1" applyAlignment="1" applyProtection="1">
      <alignment horizontal="right"/>
      <protection locked="0"/>
    </xf>
    <xf numFmtId="0" fontId="61" fillId="2" borderId="0" xfId="0" applyFont="1" applyFill="1" applyBorder="1" applyAlignment="1" applyProtection="1">
      <alignment horizontal="left"/>
      <protection/>
    </xf>
    <xf numFmtId="0" fontId="5" fillId="11" borderId="9" xfId="0" applyFont="1" applyFill="1" applyBorder="1" applyAlignment="1" applyProtection="1">
      <alignment/>
      <protection/>
    </xf>
    <xf numFmtId="176" fontId="7" fillId="2" borderId="12" xfId="0" applyNumberFormat="1" applyFont="1" applyFill="1" applyBorder="1" applyAlignment="1" applyProtection="1">
      <alignment horizontal="center" vertical="center" wrapText="1" shrinkToFit="1"/>
      <protection/>
    </xf>
    <xf numFmtId="10" fontId="5" fillId="11" borderId="9" xfId="0" applyNumberFormat="1" applyFont="1" applyFill="1" applyBorder="1" applyAlignment="1" applyProtection="1">
      <alignment horizontal="right"/>
      <protection/>
    </xf>
    <xf numFmtId="0" fontId="49" fillId="2" borderId="38" xfId="0" applyFont="1" applyFill="1" applyBorder="1" applyAlignment="1" applyProtection="1">
      <alignment horizontal="center"/>
      <protection/>
    </xf>
    <xf numFmtId="2" fontId="11" fillId="4" borderId="9" xfId="0" applyNumberFormat="1" applyFont="1" applyFill="1" applyBorder="1" applyAlignment="1" applyProtection="1">
      <alignment horizontal="center"/>
      <protection/>
    </xf>
    <xf numFmtId="176" fontId="5" fillId="4" borderId="9" xfId="0" applyNumberFormat="1" applyFont="1" applyFill="1" applyBorder="1" applyAlignment="1" applyProtection="1">
      <alignment/>
      <protection/>
    </xf>
    <xf numFmtId="0" fontId="11" fillId="2" borderId="0" xfId="0" applyFont="1" applyFill="1" applyBorder="1" applyAlignment="1" applyProtection="1">
      <alignment horizontal="left"/>
      <protection/>
    </xf>
    <xf numFmtId="0" fontId="49" fillId="2" borderId="0" xfId="0" applyFont="1" applyFill="1" applyAlignment="1" applyProtection="1">
      <alignment horizontal="center" vertical="center"/>
      <protection/>
    </xf>
    <xf numFmtId="10" fontId="5" fillId="4" borderId="9" xfId="0" applyNumberFormat="1" applyFont="1" applyFill="1" applyBorder="1" applyAlignment="1" applyProtection="1">
      <alignment horizontal="right"/>
      <protection/>
    </xf>
    <xf numFmtId="176" fontId="5" fillId="4" borderId="23" xfId="0" applyNumberFormat="1" applyFont="1" applyFill="1" applyBorder="1" applyAlignment="1" applyProtection="1">
      <alignment horizontal="right"/>
      <protection/>
    </xf>
    <xf numFmtId="2" fontId="49" fillId="2" borderId="0" xfId="0" applyNumberFormat="1" applyFont="1" applyFill="1" applyBorder="1" applyAlignment="1" applyProtection="1">
      <alignment horizontal="center"/>
      <protection/>
    </xf>
    <xf numFmtId="2" fontId="5" fillId="2" borderId="38" xfId="0" applyNumberFormat="1" applyFont="1" applyFill="1" applyBorder="1" applyAlignment="1" applyProtection="1">
      <alignment/>
      <protection/>
    </xf>
    <xf numFmtId="173" fontId="5" fillId="4" borderId="9" xfId="0" applyNumberFormat="1" applyFont="1" applyFill="1" applyBorder="1" applyAlignment="1" applyProtection="1">
      <alignment/>
      <protection/>
    </xf>
    <xf numFmtId="0" fontId="11" fillId="2" borderId="0" xfId="0" applyFont="1" applyFill="1" applyBorder="1" applyAlignment="1" applyProtection="1">
      <alignment/>
      <protection/>
    </xf>
    <xf numFmtId="3" fontId="5" fillId="4" borderId="9" xfId="0" applyNumberFormat="1" applyFont="1" applyFill="1" applyBorder="1" applyAlignment="1" applyProtection="1">
      <alignment/>
      <protection/>
    </xf>
    <xf numFmtId="174" fontId="8" fillId="4" borderId="9" xfId="0" applyNumberFormat="1" applyFont="1" applyFill="1" applyBorder="1" applyAlignment="1" applyProtection="1">
      <alignment/>
      <protection/>
    </xf>
    <xf numFmtId="177" fontId="8" fillId="4" borderId="9" xfId="0" applyNumberFormat="1" applyFont="1" applyFill="1" applyBorder="1" applyAlignment="1" applyProtection="1">
      <alignment/>
      <protection/>
    </xf>
    <xf numFmtId="0" fontId="49" fillId="2" borderId="0" xfId="0" applyFont="1" applyFill="1" applyBorder="1" applyAlignment="1" applyProtection="1">
      <alignment/>
      <protection/>
    </xf>
    <xf numFmtId="10" fontId="5" fillId="11" borderId="9" xfId="0" applyNumberFormat="1" applyFont="1" applyFill="1" applyBorder="1" applyAlignment="1" applyProtection="1">
      <alignment horizontal="right" shrinkToFit="1"/>
      <protection/>
    </xf>
    <xf numFmtId="10" fontId="5" fillId="4" borderId="9" xfId="0" applyNumberFormat="1" applyFont="1" applyFill="1" applyBorder="1" applyAlignment="1" applyProtection="1">
      <alignment horizontal="right" shrinkToFit="1"/>
      <protection locked="0"/>
    </xf>
    <xf numFmtId="176" fontId="64" fillId="2" borderId="4" xfId="0" applyNumberFormat="1" applyFont="1" applyFill="1" applyBorder="1" applyAlignment="1" applyProtection="1">
      <alignment horizontal="center" vertical="center"/>
      <protection/>
    </xf>
    <xf numFmtId="176" fontId="64" fillId="2" borderId="0" xfId="0" applyNumberFormat="1" applyFont="1" applyFill="1" applyBorder="1" applyAlignment="1" applyProtection="1">
      <alignment horizontal="center" vertical="center"/>
      <protection/>
    </xf>
    <xf numFmtId="176" fontId="64" fillId="2" borderId="2" xfId="0" applyNumberFormat="1" applyFont="1" applyFill="1" applyBorder="1" applyAlignment="1" applyProtection="1">
      <alignment wrapText="1"/>
      <protection/>
    </xf>
    <xf numFmtId="176" fontId="64" fillId="2" borderId="2" xfId="20" applyNumberFormat="1" applyFont="1" applyFill="1" applyBorder="1" applyAlignment="1" applyProtection="1">
      <alignment horizontal="right" vertical="center" wrapText="1" shrinkToFit="1"/>
      <protection/>
    </xf>
    <xf numFmtId="0" fontId="64" fillId="2" borderId="0" xfId="0" applyFont="1" applyFill="1" applyBorder="1" applyAlignment="1" applyProtection="1">
      <alignment wrapText="1"/>
      <protection/>
    </xf>
    <xf numFmtId="0" fontId="64" fillId="2" borderId="2" xfId="0" applyFont="1" applyFill="1" applyBorder="1" applyAlignment="1" applyProtection="1">
      <alignment wrapText="1"/>
      <protection/>
    </xf>
    <xf numFmtId="0" fontId="64" fillId="2" borderId="15" xfId="0" applyFont="1" applyFill="1" applyBorder="1" applyAlignment="1" applyProtection="1">
      <alignment wrapText="1"/>
      <protection/>
    </xf>
    <xf numFmtId="176" fontId="65" fillId="2" borderId="11" xfId="15" applyNumberFormat="1" applyFont="1" applyFill="1" applyBorder="1" applyAlignment="1" applyProtection="1" quotePrefix="1">
      <alignment horizontal="center"/>
      <protection/>
    </xf>
    <xf numFmtId="176" fontId="65" fillId="2" borderId="0" xfId="0" applyNumberFormat="1" applyFont="1" applyFill="1" applyBorder="1" applyAlignment="1" applyProtection="1" quotePrefix="1">
      <alignment horizontal="center" vertical="center"/>
      <protection/>
    </xf>
    <xf numFmtId="176" fontId="65" fillId="2" borderId="57" xfId="0" applyNumberFormat="1" applyFont="1" applyFill="1" applyBorder="1" applyAlignment="1" applyProtection="1" quotePrefix="1">
      <alignment horizontal="center" vertical="center"/>
      <protection/>
    </xf>
    <xf numFmtId="176" fontId="65" fillId="2" borderId="0" xfId="0" applyNumberFormat="1" applyFont="1" applyFill="1" applyBorder="1" applyAlignment="1" applyProtection="1" quotePrefix="1">
      <alignment horizontal="center"/>
      <protection/>
    </xf>
    <xf numFmtId="176" fontId="65" fillId="2" borderId="4" xfId="0" applyNumberFormat="1" applyFont="1" applyFill="1" applyBorder="1" applyAlignment="1" applyProtection="1">
      <alignment horizontal="center" vertical="center"/>
      <protection/>
    </xf>
    <xf numFmtId="176" fontId="65" fillId="2" borderId="0" xfId="0" applyNumberFormat="1" applyFont="1" applyFill="1" applyBorder="1" applyAlignment="1" applyProtection="1">
      <alignment wrapText="1"/>
      <protection/>
    </xf>
    <xf numFmtId="176" fontId="65" fillId="2" borderId="2" xfId="0" applyNumberFormat="1" applyFont="1" applyFill="1" applyBorder="1" applyAlignment="1" applyProtection="1">
      <alignment wrapText="1"/>
      <protection/>
    </xf>
    <xf numFmtId="172" fontId="0" fillId="8" borderId="2" xfId="0" applyNumberFormat="1" applyFill="1" applyBorder="1" applyAlignment="1" applyProtection="1">
      <alignment/>
      <protection hidden="1"/>
    </xf>
    <xf numFmtId="172" fontId="0" fillId="8" borderId="4" xfId="0" applyNumberFormat="1" applyFill="1" applyBorder="1" applyAlignment="1" applyProtection="1">
      <alignment/>
      <protection hidden="1"/>
    </xf>
    <xf numFmtId="172" fontId="0" fillId="8" borderId="3" xfId="0" applyNumberFormat="1" applyFill="1" applyBorder="1" applyAlignment="1" applyProtection="1">
      <alignment/>
      <protection hidden="1"/>
    </xf>
    <xf numFmtId="0" fontId="47" fillId="12" borderId="58" xfId="0" applyFont="1" applyFill="1" applyBorder="1" applyAlignment="1" applyProtection="1">
      <alignment horizontal="center"/>
      <protection hidden="1"/>
    </xf>
    <xf numFmtId="0" fontId="0" fillId="0" borderId="0" xfId="0" applyAlignment="1" applyProtection="1">
      <alignment horizontal="center"/>
      <protection hidden="1"/>
    </xf>
    <xf numFmtId="0" fontId="61" fillId="0" borderId="0" xfId="0" applyFont="1" applyAlignment="1" applyProtection="1">
      <alignment/>
      <protection hidden="1"/>
    </xf>
    <xf numFmtId="189" fontId="0" fillId="0" borderId="0" xfId="0" applyNumberFormat="1" applyAlignment="1" applyProtection="1">
      <alignment/>
      <protection hidden="1"/>
    </xf>
    <xf numFmtId="0" fontId="47" fillId="0" borderId="0" xfId="0" applyFont="1" applyFill="1" applyBorder="1" applyAlignment="1" applyProtection="1" quotePrefix="1">
      <alignment horizontal="center"/>
      <protection hidden="1"/>
    </xf>
    <xf numFmtId="0" fontId="0" fillId="13" borderId="58" xfId="0" applyFill="1" applyBorder="1" applyAlignment="1" applyProtection="1">
      <alignment horizontal="center"/>
      <protection hidden="1"/>
    </xf>
    <xf numFmtId="0" fontId="5" fillId="4" borderId="0" xfId="0" applyFont="1" applyFill="1" applyBorder="1" applyAlignment="1">
      <alignment horizontal="left"/>
    </xf>
    <xf numFmtId="0" fontId="11" fillId="4" borderId="0" xfId="0" applyFont="1" applyFill="1" applyBorder="1" applyAlignment="1">
      <alignment horizontal="left" vertical="top" wrapText="1"/>
    </xf>
    <xf numFmtId="0" fontId="47" fillId="0" borderId="0" xfId="0" applyFont="1" applyFill="1" applyBorder="1" applyAlignment="1" applyProtection="1" quotePrefix="1">
      <alignment horizontal="center" vertical="center"/>
      <protection hidden="1"/>
    </xf>
    <xf numFmtId="0" fontId="47" fillId="3" borderId="58"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11" fillId="4" borderId="59" xfId="0" applyFont="1" applyFill="1" applyBorder="1" applyAlignment="1">
      <alignment horizontal="left" vertical="top" wrapText="1"/>
    </xf>
    <xf numFmtId="0" fontId="5" fillId="4" borderId="28" xfId="0" applyFont="1" applyFill="1" applyBorder="1" applyAlignment="1">
      <alignment horizontal="left"/>
    </xf>
    <xf numFmtId="0" fontId="5" fillId="4" borderId="29" xfId="0" applyFont="1" applyFill="1" applyBorder="1" applyAlignment="1">
      <alignment horizontal="left"/>
    </xf>
    <xf numFmtId="0" fontId="5" fillId="4" borderId="30" xfId="0" applyFont="1" applyFill="1" applyBorder="1" applyAlignment="1">
      <alignment horizontal="left"/>
    </xf>
    <xf numFmtId="0" fontId="5" fillId="4" borderId="30" xfId="0" applyFont="1" applyFill="1" applyBorder="1" applyAlignment="1">
      <alignment/>
    </xf>
    <xf numFmtId="0" fontId="11" fillId="4" borderId="30" xfId="0" applyFont="1" applyFill="1" applyBorder="1" applyAlignment="1">
      <alignment horizontal="left" vertical="top" wrapText="1"/>
    </xf>
    <xf numFmtId="0" fontId="11" fillId="4" borderId="60" xfId="0" applyFont="1" applyFill="1" applyBorder="1" applyAlignment="1">
      <alignment horizontal="left" vertical="top" wrapText="1"/>
    </xf>
    <xf numFmtId="0" fontId="47" fillId="8" borderId="58" xfId="0" applyFont="1" applyFill="1" applyBorder="1" applyAlignment="1" applyProtection="1">
      <alignment horizontal="center" vertical="center" shrinkToFit="1"/>
      <protection hidden="1" locked="0"/>
    </xf>
    <xf numFmtId="176" fontId="64" fillId="2" borderId="0" xfId="0" applyNumberFormat="1" applyFont="1" applyFill="1" applyBorder="1" applyAlignment="1" applyProtection="1">
      <alignment wrapText="1"/>
      <protection/>
    </xf>
    <xf numFmtId="176" fontId="66" fillId="2" borderId="12" xfId="0" applyNumberFormat="1" applyFont="1" applyFill="1" applyBorder="1" applyAlignment="1" applyProtection="1">
      <alignment horizontal="center" vertical="center" wrapText="1" shrinkToFit="1"/>
      <protection/>
    </xf>
    <xf numFmtId="4" fontId="8" fillId="4" borderId="9" xfId="0" applyNumberFormat="1" applyFont="1" applyFill="1" applyBorder="1" applyAlignment="1" applyProtection="1">
      <alignment/>
      <protection locked="0"/>
    </xf>
    <xf numFmtId="0" fontId="0" fillId="0" borderId="56" xfId="0" applyBorder="1" applyAlignment="1" applyProtection="1">
      <alignment vertical="center" wrapText="1"/>
      <protection/>
    </xf>
    <xf numFmtId="0" fontId="0" fillId="4" borderId="25" xfId="0" applyFill="1" applyBorder="1" applyAlignment="1" applyProtection="1">
      <alignment horizontal="left"/>
      <protection locked="0"/>
    </xf>
    <xf numFmtId="0" fontId="5" fillId="2" borderId="55" xfId="0" applyFont="1" applyFill="1" applyBorder="1" applyAlignment="1" applyProtection="1">
      <alignment vertical="center" wrapText="1"/>
      <protection/>
    </xf>
    <xf numFmtId="0" fontId="5" fillId="2" borderId="61" xfId="0" applyFont="1" applyFill="1" applyBorder="1" applyAlignment="1" applyProtection="1">
      <alignment vertical="center" wrapText="1"/>
      <protection/>
    </xf>
    <xf numFmtId="0" fontId="0" fillId="4" borderId="25" xfId="0" applyFill="1" applyBorder="1" applyAlignment="1" applyProtection="1">
      <alignment horizontal="left" wrapText="1"/>
      <protection locked="0"/>
    </xf>
    <xf numFmtId="0" fontId="0" fillId="0" borderId="25" xfId="0" applyBorder="1" applyAlignment="1" applyProtection="1">
      <alignment horizontal="left" wrapText="1"/>
      <protection locked="0"/>
    </xf>
    <xf numFmtId="0" fontId="11" fillId="4" borderId="40" xfId="0" applyFont="1" applyFill="1" applyBorder="1" applyAlignment="1" applyProtection="1">
      <alignment horizontal="left"/>
      <protection locked="0"/>
    </xf>
    <xf numFmtId="0" fontId="11" fillId="4" borderId="25" xfId="0" applyFont="1" applyFill="1" applyBorder="1" applyAlignment="1" applyProtection="1">
      <alignment horizontal="left"/>
      <protection locked="0"/>
    </xf>
    <xf numFmtId="0" fontId="11" fillId="4" borderId="41" xfId="0" applyFont="1" applyFill="1" applyBorder="1" applyAlignment="1" applyProtection="1">
      <alignment horizontal="left"/>
      <protection locked="0"/>
    </xf>
    <xf numFmtId="0" fontId="55" fillId="5" borderId="62" xfId="0" applyFont="1" applyFill="1" applyBorder="1" applyAlignment="1" applyProtection="1">
      <alignment horizontal="center" vertical="top"/>
      <protection/>
    </xf>
    <xf numFmtId="0" fontId="55" fillId="5" borderId="17" xfId="0" applyFont="1" applyFill="1" applyBorder="1" applyAlignment="1" applyProtection="1">
      <alignment horizontal="center" vertical="top"/>
      <protection/>
    </xf>
    <xf numFmtId="0" fontId="55" fillId="5" borderId="18" xfId="0" applyFont="1" applyFill="1" applyBorder="1" applyAlignment="1" applyProtection="1">
      <alignment horizontal="center" vertical="top"/>
      <protection/>
    </xf>
    <xf numFmtId="0" fontId="42" fillId="2" borderId="0" xfId="0" applyFont="1" applyFill="1" applyBorder="1" applyAlignment="1" applyProtection="1">
      <alignment horizontal="justify" wrapText="1"/>
      <protection/>
    </xf>
    <xf numFmtId="0" fontId="0" fillId="0" borderId="0" xfId="0" applyAlignment="1" applyProtection="1">
      <alignment horizontal="justify" wrapText="1"/>
      <protection/>
    </xf>
    <xf numFmtId="0" fontId="0" fillId="0" borderId="0" xfId="0" applyAlignment="1" applyProtection="1">
      <alignment/>
      <protection/>
    </xf>
    <xf numFmtId="0" fontId="42" fillId="2" borderId="0" xfId="0" applyFont="1" applyFill="1" applyBorder="1" applyAlignment="1" applyProtection="1">
      <alignment horizontal="center" wrapText="1"/>
      <protection/>
    </xf>
    <xf numFmtId="0" fontId="0" fillId="0" borderId="0" xfId="0" applyAlignment="1" applyProtection="1">
      <alignment horizontal="center" wrapText="1"/>
      <protection/>
    </xf>
    <xf numFmtId="0" fontId="11" fillId="4" borderId="40" xfId="0" applyFont="1" applyFill="1" applyBorder="1" applyAlignment="1" applyProtection="1">
      <alignment horizontal="left" wrapText="1"/>
      <protection locked="0"/>
    </xf>
    <xf numFmtId="0" fontId="0" fillId="0" borderId="41" xfId="0" applyBorder="1" applyAlignment="1" applyProtection="1">
      <alignment horizontal="left" wrapText="1"/>
      <protection locked="0"/>
    </xf>
    <xf numFmtId="1" fontId="11" fillId="4" borderId="40" xfId="0" applyNumberFormat="1" applyFont="1" applyFill="1" applyBorder="1" applyAlignment="1" applyProtection="1">
      <alignment horizontal="left"/>
      <protection locked="0"/>
    </xf>
    <xf numFmtId="0" fontId="0" fillId="4" borderId="41" xfId="0" applyFill="1" applyBorder="1" applyAlignment="1" applyProtection="1">
      <alignment horizontal="left"/>
      <protection locked="0"/>
    </xf>
    <xf numFmtId="0" fontId="22" fillId="2" borderId="39" xfId="0" applyFont="1" applyFill="1" applyBorder="1" applyAlignment="1" applyProtection="1">
      <alignment horizontal="right"/>
      <protection/>
    </xf>
    <xf numFmtId="0" fontId="0" fillId="0" borderId="24" xfId="0" applyBorder="1" applyAlignment="1" applyProtection="1">
      <alignment/>
      <protection/>
    </xf>
    <xf numFmtId="0" fontId="5" fillId="4" borderId="40" xfId="0" applyFont="1" applyFill="1" applyBorder="1" applyAlignment="1" applyProtection="1">
      <alignment horizontal="left" shrinkToFit="1"/>
      <protection locked="0"/>
    </xf>
    <xf numFmtId="0" fontId="0" fillId="0" borderId="25" xfId="0" applyBorder="1" applyAlignment="1" applyProtection="1">
      <alignment horizontal="left" shrinkToFit="1"/>
      <protection locked="0"/>
    </xf>
    <xf numFmtId="0" fontId="0" fillId="0" borderId="41" xfId="0" applyBorder="1" applyAlignment="1" applyProtection="1">
      <alignment horizontal="left" shrinkToFit="1"/>
      <protection locked="0"/>
    </xf>
    <xf numFmtId="0" fontId="5" fillId="2" borderId="0" xfId="0" applyFont="1" applyFill="1" applyBorder="1" applyAlignment="1" applyProtection="1">
      <alignment/>
      <protection/>
    </xf>
    <xf numFmtId="0" fontId="29" fillId="5" borderId="62" xfId="0" applyFont="1" applyFill="1" applyBorder="1" applyAlignment="1" applyProtection="1">
      <alignment horizontal="center" vertical="top"/>
      <protection/>
    </xf>
    <xf numFmtId="0" fontId="29" fillId="5" borderId="17" xfId="0" applyFont="1" applyFill="1" applyBorder="1" applyAlignment="1" applyProtection="1">
      <alignment horizontal="center" vertical="top"/>
      <protection/>
    </xf>
    <xf numFmtId="0" fontId="5" fillId="2" borderId="0" xfId="0" applyFont="1" applyFill="1" applyBorder="1" applyAlignment="1" applyProtection="1">
      <alignment horizontal="center" wrapText="1"/>
      <protection/>
    </xf>
    <xf numFmtId="0" fontId="9" fillId="2" borderId="0"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8" fillId="2" borderId="40" xfId="0" applyFont="1" applyFill="1" applyBorder="1" applyAlignment="1" applyProtection="1">
      <alignment horizontal="left"/>
      <protection hidden="1"/>
    </xf>
    <xf numFmtId="0" fontId="8" fillId="2" borderId="41" xfId="0" applyFont="1" applyFill="1" applyBorder="1" applyAlignment="1" applyProtection="1">
      <alignment horizontal="left"/>
      <protection hidden="1"/>
    </xf>
    <xf numFmtId="0" fontId="11" fillId="4" borderId="40" xfId="0" applyFont="1" applyFill="1" applyBorder="1" applyAlignment="1" applyProtection="1">
      <alignment/>
      <protection locked="0"/>
    </xf>
    <xf numFmtId="0" fontId="11" fillId="0" borderId="41" xfId="0" applyFont="1" applyBorder="1" applyAlignment="1" applyProtection="1">
      <alignment/>
      <protection locked="0"/>
    </xf>
    <xf numFmtId="172" fontId="5" fillId="4" borderId="40" xfId="0" applyNumberFormat="1" applyFont="1" applyFill="1" applyBorder="1" applyAlignment="1" applyProtection="1">
      <alignment horizontal="left"/>
      <protection locked="0"/>
    </xf>
    <xf numFmtId="172" fontId="0" fillId="0" borderId="41" xfId="0" applyNumberFormat="1" applyBorder="1" applyAlignment="1" applyProtection="1">
      <alignment/>
      <protection locked="0"/>
    </xf>
    <xf numFmtId="4" fontId="63" fillId="2" borderId="0" xfId="0" applyNumberFormat="1" applyFont="1" applyFill="1" applyBorder="1" applyAlignment="1" applyProtection="1">
      <alignment horizontal="center" vertical="center"/>
      <protection hidden="1"/>
    </xf>
    <xf numFmtId="0" fontId="26" fillId="0" borderId="0" xfId="0" applyFont="1" applyAlignment="1" applyProtection="1">
      <alignment vertical="center"/>
      <protection hidden="1"/>
    </xf>
    <xf numFmtId="172" fontId="5" fillId="4" borderId="41" xfId="0" applyNumberFormat="1" applyFont="1" applyFill="1" applyBorder="1" applyAlignment="1" applyProtection="1">
      <alignment horizontal="left"/>
      <protection locked="0"/>
    </xf>
    <xf numFmtId="0" fontId="10" fillId="0" borderId="0" xfId="20" applyFont="1" applyBorder="1" applyAlignment="1" applyProtection="1">
      <alignment/>
      <protection/>
    </xf>
    <xf numFmtId="0" fontId="5" fillId="0" borderId="0" xfId="0" applyFont="1" applyBorder="1" applyAlignment="1" applyProtection="1">
      <alignment/>
      <protection/>
    </xf>
    <xf numFmtId="0" fontId="5" fillId="2" borderId="0" xfId="0" applyFont="1" applyFill="1" applyBorder="1" applyAlignment="1" applyProtection="1">
      <alignment horizontal="right" vertical="center"/>
      <protection/>
    </xf>
    <xf numFmtId="174" fontId="5" fillId="4" borderId="40" xfId="0" applyNumberFormat="1" applyFont="1" applyFill="1" applyBorder="1" applyAlignment="1" applyProtection="1">
      <alignment wrapText="1"/>
      <protection locked="0"/>
    </xf>
    <xf numFmtId="0" fontId="0" fillId="0" borderId="25" xfId="0" applyBorder="1" applyAlignment="1" applyProtection="1">
      <alignment wrapText="1"/>
      <protection locked="0"/>
    </xf>
    <xf numFmtId="0" fontId="0" fillId="0" borderId="41" xfId="0" applyBorder="1" applyAlignment="1" applyProtection="1">
      <alignment wrapText="1"/>
      <protection locked="0"/>
    </xf>
    <xf numFmtId="0" fontId="11" fillId="2" borderId="63"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56" fillId="5" borderId="19" xfId="0" applyFont="1" applyFill="1" applyBorder="1" applyAlignment="1" applyProtection="1">
      <alignment vertical="top"/>
      <protection/>
    </xf>
    <xf numFmtId="0" fontId="56" fillId="5" borderId="33" xfId="0" applyFont="1" applyFill="1" applyBorder="1" applyAlignment="1" applyProtection="1">
      <alignment vertical="top"/>
      <protection/>
    </xf>
    <xf numFmtId="0" fontId="58" fillId="5" borderId="33" xfId="0" applyFont="1" applyFill="1" applyBorder="1" applyAlignment="1" applyProtection="1">
      <alignment vertical="top"/>
      <protection/>
    </xf>
    <xf numFmtId="0" fontId="58" fillId="5" borderId="34" xfId="0" applyFont="1" applyFill="1" applyBorder="1" applyAlignment="1" applyProtection="1">
      <alignment vertical="top"/>
      <protection/>
    </xf>
    <xf numFmtId="0" fontId="58" fillId="5" borderId="20" xfId="0" applyFont="1" applyFill="1" applyBorder="1" applyAlignment="1" applyProtection="1">
      <alignment vertical="top"/>
      <protection/>
    </xf>
    <xf numFmtId="0" fontId="58" fillId="5" borderId="7" xfId="0" applyFont="1" applyFill="1" applyBorder="1" applyAlignment="1" applyProtection="1">
      <alignment vertical="top"/>
      <protection/>
    </xf>
    <xf numFmtId="0" fontId="58" fillId="5" borderId="8" xfId="0" applyFont="1" applyFill="1" applyBorder="1" applyAlignment="1" applyProtection="1">
      <alignment vertical="top"/>
      <protection/>
    </xf>
    <xf numFmtId="0" fontId="15" fillId="2" borderId="4" xfId="0" applyFont="1" applyFill="1" applyBorder="1" applyAlignment="1" applyProtection="1">
      <alignment horizontal="center" vertical="center" wrapText="1"/>
      <protection/>
    </xf>
    <xf numFmtId="0" fontId="0" fillId="0" borderId="4" xfId="0" applyBorder="1" applyAlignment="1">
      <alignment horizontal="center" vertical="center" wrapText="1"/>
    </xf>
    <xf numFmtId="0" fontId="15" fillId="2" borderId="3" xfId="0" applyFont="1" applyFill="1" applyBorder="1" applyAlignment="1" applyProtection="1">
      <alignment horizontal="center" vertical="center" wrapText="1"/>
      <protection/>
    </xf>
    <xf numFmtId="0" fontId="15" fillId="2" borderId="11" xfId="20" applyFont="1" applyFill="1" applyBorder="1" applyAlignment="1" applyProtection="1">
      <alignment horizontal="center" vertical="center" wrapText="1"/>
      <protection/>
    </xf>
    <xf numFmtId="0" fontId="15" fillId="2" borderId="27" xfId="0" applyFont="1" applyFill="1" applyBorder="1" applyAlignment="1" applyProtection="1">
      <alignment horizontal="left" vertical="center"/>
      <protection/>
    </xf>
    <xf numFmtId="0" fontId="15" fillId="2" borderId="51" xfId="0" applyFont="1" applyFill="1" applyBorder="1" applyAlignment="1" applyProtection="1">
      <alignment horizontal="left" vertical="center"/>
      <protection/>
    </xf>
    <xf numFmtId="0" fontId="20" fillId="5" borderId="27" xfId="0" applyFont="1" applyFill="1" applyBorder="1" applyAlignment="1">
      <alignment horizontal="left" vertical="center"/>
    </xf>
    <xf numFmtId="0" fontId="20" fillId="5" borderId="0" xfId="0" applyFont="1" applyFill="1" applyBorder="1" applyAlignment="1">
      <alignment horizontal="left" vertical="center"/>
    </xf>
    <xf numFmtId="0" fontId="5" fillId="0" borderId="64" xfId="0" applyFont="1" applyBorder="1" applyAlignment="1">
      <alignment horizontal="center"/>
    </xf>
    <xf numFmtId="0" fontId="5" fillId="0" borderId="65" xfId="0" applyFont="1" applyBorder="1" applyAlignment="1">
      <alignment horizontal="center"/>
    </xf>
    <xf numFmtId="0" fontId="5" fillId="0" borderId="66" xfId="0" applyFont="1" applyBorder="1" applyAlignment="1">
      <alignment horizontal="center"/>
    </xf>
    <xf numFmtId="0" fontId="47" fillId="0" borderId="1" xfId="0" applyFont="1" applyBorder="1" applyAlignment="1" applyProtection="1">
      <alignment horizontal="left"/>
      <protection hidden="1"/>
    </xf>
    <xf numFmtId="0" fontId="11" fillId="4" borderId="21" xfId="0" applyFont="1" applyFill="1" applyBorder="1" applyAlignment="1">
      <alignment horizontal="left" vertical="center" wrapText="1"/>
    </xf>
    <xf numFmtId="0" fontId="11" fillId="4" borderId="67" xfId="0" applyFont="1" applyFill="1" applyBorder="1" applyAlignment="1">
      <alignment horizontal="left" vertical="center" wrapText="1"/>
    </xf>
    <xf numFmtId="0" fontId="11" fillId="4" borderId="6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21" xfId="0" applyFont="1" applyFill="1" applyBorder="1" applyAlignment="1" quotePrefix="1">
      <alignment horizontal="left" vertical="center" wrapText="1"/>
    </xf>
    <xf numFmtId="0" fontId="11" fillId="0" borderId="67" xfId="0" applyFont="1" applyFill="1" applyBorder="1" applyAlignment="1" quotePrefix="1">
      <alignment horizontal="left" vertical="center" wrapText="1"/>
    </xf>
    <xf numFmtId="0" fontId="11" fillId="0" borderId="68" xfId="0" applyFont="1" applyFill="1" applyBorder="1" applyAlignment="1" quotePrefix="1">
      <alignment horizontal="left" vertical="center" wrapText="1"/>
    </xf>
    <xf numFmtId="0" fontId="11" fillId="0" borderId="21" xfId="0" applyFont="1" applyBorder="1" applyAlignment="1" quotePrefix="1">
      <alignment horizontal="left" vertical="top" wrapText="1"/>
    </xf>
    <xf numFmtId="0" fontId="11" fillId="0" borderId="67" xfId="0" applyFont="1" applyBorder="1" applyAlignment="1" quotePrefix="1">
      <alignment horizontal="left" vertical="top" wrapText="1"/>
    </xf>
    <xf numFmtId="0" fontId="11" fillId="0" borderId="68" xfId="0" applyFont="1" applyBorder="1" applyAlignment="1" quotePrefix="1">
      <alignment horizontal="left" vertical="top" wrapText="1"/>
    </xf>
    <xf numFmtId="0" fontId="13" fillId="0" borderId="21" xfId="0" applyFont="1" applyBorder="1" applyAlignment="1">
      <alignment horizontal="center" wrapText="1"/>
    </xf>
    <xf numFmtId="0" fontId="13" fillId="0" borderId="67" xfId="0" applyFont="1" applyBorder="1" applyAlignment="1">
      <alignment horizontal="center" wrapText="1"/>
    </xf>
    <xf numFmtId="0" fontId="13" fillId="0" borderId="68" xfId="0" applyFont="1" applyBorder="1" applyAlignment="1">
      <alignment horizontal="center" wrapText="1"/>
    </xf>
    <xf numFmtId="0" fontId="11" fillId="4" borderId="21" xfId="0" applyFont="1" applyFill="1" applyBorder="1" applyAlignment="1" quotePrefix="1">
      <alignment horizontal="left" vertical="center" wrapText="1"/>
    </xf>
    <xf numFmtId="0" fontId="11" fillId="4" borderId="67" xfId="0" applyFont="1" applyFill="1" applyBorder="1" applyAlignment="1" quotePrefix="1">
      <alignment horizontal="left" vertical="center" wrapText="1"/>
    </xf>
    <xf numFmtId="0" fontId="11" fillId="4" borderId="68" xfId="0" applyFont="1" applyFill="1" applyBorder="1" applyAlignment="1" quotePrefix="1">
      <alignment horizontal="left" vertical="center"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11" fillId="4" borderId="69" xfId="0" applyFont="1" applyFill="1" applyBorder="1" applyAlignment="1">
      <alignment vertical="top" wrapText="1"/>
    </xf>
    <xf numFmtId="0" fontId="11" fillId="4" borderId="0" xfId="0" applyFont="1" applyFill="1" applyBorder="1" applyAlignment="1">
      <alignment horizontal="center" vertical="top"/>
    </xf>
    <xf numFmtId="0" fontId="27" fillId="4" borderId="21" xfId="0" applyFont="1" applyFill="1" applyBorder="1" applyAlignment="1">
      <alignment horizontal="left" vertical="center"/>
    </xf>
    <xf numFmtId="0" fontId="27" fillId="4" borderId="67" xfId="0" applyFont="1" applyFill="1" applyBorder="1" applyAlignment="1">
      <alignment horizontal="left" vertical="center"/>
    </xf>
    <xf numFmtId="0" fontId="27" fillId="4" borderId="68" xfId="0" applyFont="1" applyFill="1" applyBorder="1" applyAlignment="1">
      <alignment horizontal="left" vertical="center"/>
    </xf>
    <xf numFmtId="0" fontId="11" fillId="4" borderId="21" xfId="0" applyFont="1" applyFill="1" applyBorder="1" applyAlignment="1">
      <alignment horizontal="left" vertical="top" wrapText="1"/>
    </xf>
    <xf numFmtId="0" fontId="11" fillId="4" borderId="67" xfId="0" applyFont="1" applyFill="1" applyBorder="1" applyAlignment="1">
      <alignment horizontal="left" vertical="top" wrapText="1"/>
    </xf>
    <xf numFmtId="0" fontId="11" fillId="4" borderId="68" xfId="0" applyFont="1" applyFill="1" applyBorder="1" applyAlignment="1">
      <alignment horizontal="left" vertical="top" wrapText="1"/>
    </xf>
    <xf numFmtId="0" fontId="0" fillId="0" borderId="28" xfId="0" applyBorder="1" applyAlignment="1" applyProtection="1">
      <alignment horizontal="center"/>
      <protection hidden="1"/>
    </xf>
    <xf numFmtId="0" fontId="0" fillId="0" borderId="0" xfId="0" applyBorder="1" applyAlignment="1" applyProtection="1">
      <alignment horizontal="center"/>
      <protection hidden="1"/>
    </xf>
    <xf numFmtId="0" fontId="47" fillId="4" borderId="70" xfId="0" applyFont="1" applyFill="1" applyBorder="1" applyAlignment="1" applyProtection="1">
      <alignment horizontal="center" vertical="center"/>
      <protection hidden="1" locked="0"/>
    </xf>
    <xf numFmtId="0" fontId="47" fillId="4" borderId="56" xfId="0" applyFont="1" applyFill="1" applyBorder="1" applyAlignment="1" applyProtection="1">
      <alignment horizontal="center" vertical="center"/>
      <protection hidden="1" locked="0"/>
    </xf>
    <xf numFmtId="0" fontId="29" fillId="5" borderId="62" xfId="0" applyFont="1" applyFill="1" applyBorder="1" applyAlignment="1">
      <alignment horizontal="center" vertical="top"/>
    </xf>
    <xf numFmtId="0" fontId="29" fillId="5" borderId="17" xfId="0" applyFont="1" applyFill="1" applyBorder="1" applyAlignment="1">
      <alignment horizontal="center" vertical="top"/>
    </xf>
    <xf numFmtId="0" fontId="20" fillId="5" borderId="64" xfId="0" applyFont="1" applyFill="1" applyBorder="1" applyAlignment="1">
      <alignment horizontal="left" vertical="center" wrapText="1"/>
    </xf>
    <xf numFmtId="0" fontId="0" fillId="0" borderId="66" xfId="0" applyBorder="1" applyAlignment="1">
      <alignment horizontal="left" vertical="center" wrapText="1"/>
    </xf>
    <xf numFmtId="0" fontId="27" fillId="4" borderId="26" xfId="0" applyFont="1" applyFill="1" applyBorder="1" applyAlignment="1">
      <alignment horizontal="left" vertical="center"/>
    </xf>
    <xf numFmtId="0" fontId="27" fillId="4" borderId="29" xfId="0" applyFont="1" applyFill="1" applyBorder="1" applyAlignment="1">
      <alignment horizontal="left" vertical="center"/>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38" fillId="5" borderId="27" xfId="0" applyFont="1" applyFill="1" applyBorder="1" applyAlignment="1" quotePrefix="1">
      <alignment horizontal="left" vertical="top" wrapText="1"/>
    </xf>
    <xf numFmtId="0" fontId="38" fillId="5" borderId="27" xfId="0" applyFont="1" applyFill="1" applyBorder="1" applyAlignment="1">
      <alignment horizontal="left" vertical="top" wrapText="1"/>
    </xf>
    <xf numFmtId="0" fontId="38" fillId="5" borderId="69" xfId="0" applyFont="1" applyFill="1" applyBorder="1" applyAlignment="1">
      <alignment horizontal="left" vertical="top" wrapText="1"/>
    </xf>
    <xf numFmtId="0" fontId="38" fillId="5" borderId="30" xfId="0" applyFont="1" applyFill="1" applyBorder="1" applyAlignment="1" quotePrefix="1">
      <alignment horizontal="left" vertical="top" wrapText="1"/>
    </xf>
    <xf numFmtId="0" fontId="38" fillId="5" borderId="30" xfId="0" applyFont="1" applyFill="1" applyBorder="1" applyAlignment="1">
      <alignment horizontal="left" vertical="top" wrapText="1"/>
    </xf>
    <xf numFmtId="0" fontId="38" fillId="5" borderId="60" xfId="0" applyFont="1" applyFill="1" applyBorder="1" applyAlignment="1">
      <alignment horizontal="left" vertical="top" wrapText="1"/>
    </xf>
    <xf numFmtId="0" fontId="39" fillId="5" borderId="21" xfId="0" applyFont="1" applyFill="1" applyBorder="1" applyAlignment="1">
      <alignment horizontal="center" vertical="center" wrapText="1"/>
    </xf>
    <xf numFmtId="0" fontId="40" fillId="0" borderId="67" xfId="0" applyFont="1" applyBorder="1" applyAlignment="1">
      <alignment horizontal="center" vertical="center"/>
    </xf>
    <xf numFmtId="0" fontId="40" fillId="0" borderId="68" xfId="0" applyFont="1" applyBorder="1" applyAlignment="1">
      <alignment horizontal="center" vertical="center"/>
    </xf>
    <xf numFmtId="0" fontId="56" fillId="5" borderId="62" xfId="0" applyFont="1" applyFill="1" applyBorder="1" applyAlignment="1">
      <alignment horizontal="center" vertical="top"/>
    </xf>
    <xf numFmtId="0" fontId="56" fillId="5" borderId="17" xfId="0" applyFont="1" applyFill="1" applyBorder="1" applyAlignment="1">
      <alignment horizontal="center" vertical="top"/>
    </xf>
    <xf numFmtId="0" fontId="58" fillId="5" borderId="17" xfId="0" applyFont="1" applyFill="1" applyBorder="1" applyAlignment="1">
      <alignment horizontal="center" vertical="top"/>
    </xf>
    <xf numFmtId="0" fontId="36" fillId="5" borderId="21" xfId="0" applyFont="1" applyFill="1" applyBorder="1" applyAlignment="1">
      <alignment horizontal="left" wrapText="1"/>
    </xf>
    <xf numFmtId="0" fontId="0" fillId="0" borderId="67" xfId="0" applyBorder="1" applyAlignment="1">
      <alignment/>
    </xf>
    <xf numFmtId="0" fontId="0" fillId="0" borderId="68" xfId="0" applyBorder="1" applyAlignment="1">
      <alignment/>
    </xf>
    <xf numFmtId="0" fontId="13" fillId="4" borderId="21" xfId="0" applyFont="1" applyFill="1" applyBorder="1" applyAlignment="1">
      <alignment horizontal="justify" wrapText="1"/>
    </xf>
    <xf numFmtId="0" fontId="13" fillId="4" borderId="67" xfId="0" applyFont="1" applyFill="1" applyBorder="1" applyAlignment="1">
      <alignment horizontal="justify" wrapText="1"/>
    </xf>
    <xf numFmtId="0" fontId="13" fillId="4" borderId="68" xfId="0" applyFont="1" applyFill="1" applyBorder="1" applyAlignment="1">
      <alignment horizontal="justify" wrapText="1"/>
    </xf>
    <xf numFmtId="0" fontId="36" fillId="5" borderId="71" xfId="0" applyFont="1" applyFill="1" applyBorder="1" applyAlignment="1">
      <alignment horizontal="center" vertical="center" wrapText="1"/>
    </xf>
    <xf numFmtId="0" fontId="37" fillId="5" borderId="72" xfId="0" applyFont="1" applyFill="1" applyBorder="1" applyAlignment="1">
      <alignment horizontal="center" vertical="center" wrapText="1"/>
    </xf>
    <xf numFmtId="0" fontId="37" fillId="5" borderId="73"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74" xfId="0" applyFont="1" applyFill="1" applyBorder="1" applyAlignment="1">
      <alignment horizontal="center" vertical="center"/>
    </xf>
    <xf numFmtId="0" fontId="5" fillId="4" borderId="75" xfId="0" applyFont="1" applyFill="1" applyBorder="1" applyAlignment="1">
      <alignment horizontal="left" vertical="top" wrapText="1"/>
    </xf>
    <xf numFmtId="0" fontId="0" fillId="4" borderId="76" xfId="0" applyFont="1" applyFill="1" applyBorder="1" applyAlignment="1">
      <alignment horizontal="left" vertical="top" wrapText="1"/>
    </xf>
    <xf numFmtId="0" fontId="0" fillId="4" borderId="77" xfId="0" applyFont="1" applyFill="1" applyBorder="1" applyAlignment="1">
      <alignment horizontal="left" vertical="top" wrapText="1"/>
    </xf>
    <xf numFmtId="0" fontId="5" fillId="4"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74" xfId="0" applyFont="1" applyBorder="1" applyAlignment="1">
      <alignment horizontal="left" vertical="top" wrapText="1"/>
    </xf>
    <xf numFmtId="0" fontId="5" fillId="4" borderId="21" xfId="0" applyFont="1" applyFill="1" applyBorder="1" applyAlignment="1">
      <alignment vertical="top" wrapText="1"/>
    </xf>
    <xf numFmtId="0" fontId="0" fillId="0" borderId="67" xfId="0" applyFont="1" applyBorder="1" applyAlignment="1">
      <alignment vertical="top" wrapText="1"/>
    </xf>
    <xf numFmtId="0" fontId="0" fillId="0" borderId="78" xfId="0" applyFont="1" applyBorder="1" applyAlignment="1">
      <alignment vertical="top" wrapText="1"/>
    </xf>
    <xf numFmtId="4" fontId="52" fillId="2" borderId="0" xfId="0" applyNumberFormat="1" applyFont="1" applyFill="1" applyBorder="1" applyAlignment="1" applyProtection="1">
      <alignment horizontal="center" vertical="center"/>
      <protection/>
    </xf>
    <xf numFmtId="0" fontId="53" fillId="0" borderId="0" xfId="0" applyFont="1" applyAlignment="1" applyProtection="1">
      <alignment vertical="center"/>
      <protection/>
    </xf>
    <xf numFmtId="172" fontId="5" fillId="4" borderId="40" xfId="0" applyNumberFormat="1" applyFont="1" applyFill="1" applyBorder="1" applyAlignment="1" applyProtection="1">
      <alignment horizontal="left"/>
      <protection/>
    </xf>
    <xf numFmtId="172" fontId="5" fillId="4" borderId="41" xfId="0" applyNumberFormat="1" applyFont="1" applyFill="1" applyBorder="1" applyAlignment="1" applyProtection="1">
      <alignment horizontal="left"/>
      <protection/>
    </xf>
    <xf numFmtId="174" fontId="5" fillId="4" borderId="40" xfId="0" applyNumberFormat="1" applyFont="1" applyFill="1" applyBorder="1" applyAlignment="1" applyProtection="1">
      <alignment wrapText="1"/>
      <protection/>
    </xf>
    <xf numFmtId="0" fontId="0" fillId="0" borderId="25" xfId="0" applyBorder="1" applyAlignment="1" applyProtection="1">
      <alignment wrapText="1"/>
      <protection/>
    </xf>
    <xf numFmtId="0" fontId="0" fillId="0" borderId="41" xfId="0" applyBorder="1" applyAlignment="1" applyProtection="1">
      <alignment wrapText="1"/>
      <protection/>
    </xf>
    <xf numFmtId="0" fontId="8" fillId="2" borderId="40" xfId="0" applyFont="1" applyFill="1" applyBorder="1" applyAlignment="1" applyProtection="1">
      <alignment horizontal="left"/>
      <protection/>
    </xf>
    <xf numFmtId="0" fontId="8" fillId="2" borderId="41" xfId="0" applyFont="1" applyFill="1" applyBorder="1" applyAlignment="1" applyProtection="1">
      <alignment horizontal="left"/>
      <protection/>
    </xf>
    <xf numFmtId="0" fontId="11" fillId="4" borderId="40" xfId="0" applyFont="1" applyFill="1" applyBorder="1" applyAlignment="1" applyProtection="1">
      <alignment/>
      <protection/>
    </xf>
    <xf numFmtId="0" fontId="11" fillId="0" borderId="41" xfId="0" applyFont="1" applyBorder="1" applyAlignment="1" applyProtection="1">
      <alignment/>
      <protection/>
    </xf>
    <xf numFmtId="172" fontId="0" fillId="0" borderId="41" xfId="0" applyNumberFormat="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0000"/>
        </patternFill>
      </fill>
      <border/>
    </dxf>
    <dxf>
      <font>
        <color rgb="FFFFFFFF"/>
      </font>
      <border/>
    </dxf>
    <dxf>
      <font>
        <color rgb="FFFF0000"/>
      </font>
      <border/>
    </dxf>
    <dxf>
      <font>
        <color rgb="FF9999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Reporting Worksheet'!A1" /><Relationship Id="rId3" Type="http://schemas.openxmlformats.org/officeDocument/2006/relationships/hyperlink" Target="#'Water Loss Standing'!A1" /><Relationship Id="rId4" Type="http://schemas.openxmlformats.org/officeDocument/2006/relationships/hyperlink" Target="#'Water Balance'!A1" /><Relationship Id="rId5" Type="http://schemas.openxmlformats.org/officeDocument/2006/relationships/hyperlink" Target="#Definitions!A1" /><Relationship Id="rId6" Type="http://schemas.openxmlformats.org/officeDocument/2006/relationships/hyperlink" Target="#Definitions!C67:L71" /></Relationships>
</file>

<file path=xl/drawings/_rels/drawing2.xml.rels><?xml version="1.0" encoding="utf-8" standalone="yes"?><Relationships xmlns="http://schemas.openxmlformats.org/package/2006/relationships"><Relationship Id="rId1" Type="http://schemas.openxmlformats.org/officeDocument/2006/relationships/hyperlink" Target="#Definitions!C20:J20" /><Relationship Id="rId2" Type="http://schemas.openxmlformats.org/officeDocument/2006/relationships/hyperlink" Target="#Definitions!C22:J22" /><Relationship Id="rId3" Type="http://schemas.openxmlformats.org/officeDocument/2006/relationships/hyperlink" Target="#Definitions!C26:J26" /><Relationship Id="rId4" Type="http://schemas.openxmlformats.org/officeDocument/2006/relationships/hyperlink" Target="#Definitions!C6:J6" /><Relationship Id="rId5" Type="http://schemas.openxmlformats.org/officeDocument/2006/relationships/hyperlink" Target="#Definitions!C24:J24" /><Relationship Id="rId6" Type="http://schemas.openxmlformats.org/officeDocument/2006/relationships/hyperlink" Target="#Definitions!C46:J46" /><Relationship Id="rId7" Type="http://schemas.openxmlformats.org/officeDocument/2006/relationships/hyperlink" Target="#Definitions!C44:J44" /><Relationship Id="rId8" Type="http://schemas.openxmlformats.org/officeDocument/2006/relationships/hyperlink" Target="#Definitions!C36:J36" /><Relationship Id="rId9" Type="http://schemas.openxmlformats.org/officeDocument/2006/relationships/hyperlink" Target="#Definitions!C34:J34" /><Relationship Id="rId10" Type="http://schemas.openxmlformats.org/officeDocument/2006/relationships/hyperlink" Target="#Definitions!C50:J50" /><Relationship Id="rId11" Type="http://schemas.openxmlformats.org/officeDocument/2006/relationships/hyperlink" Target="#Definitions!C52:J52" /><Relationship Id="rId12" Type="http://schemas.openxmlformats.org/officeDocument/2006/relationships/hyperlink" Target="#Instructions!A1" /><Relationship Id="rId13" Type="http://schemas.openxmlformats.org/officeDocument/2006/relationships/hyperlink" Target="#Definitions!C58:J58" /><Relationship Id="rId14" Type="http://schemas.openxmlformats.org/officeDocument/2006/relationships/hyperlink" Target="#Definitions!C60:J60" /><Relationship Id="rId15" Type="http://schemas.openxmlformats.org/officeDocument/2006/relationships/hyperlink" Target="#Definitions!C63:J63" /><Relationship Id="rId16" Type="http://schemas.openxmlformats.org/officeDocument/2006/relationships/hyperlink" Target="#Definitions!C8:J8" /><Relationship Id="rId17" Type="http://schemas.openxmlformats.org/officeDocument/2006/relationships/hyperlink" Target="#Definitions!C10:J10" /><Relationship Id="rId18" Type="http://schemas.openxmlformats.org/officeDocument/2006/relationships/hyperlink" Target="#Definitions!C12:J12" /><Relationship Id="rId19" Type="http://schemas.openxmlformats.org/officeDocument/2006/relationships/hyperlink" Target="#Definitions!C32:J32" /><Relationship Id="rId20" Type="http://schemas.openxmlformats.org/officeDocument/2006/relationships/hyperlink" Target="#Definitions!C56:J56" /><Relationship Id="rId21" Type="http://schemas.openxmlformats.org/officeDocument/2006/relationships/hyperlink" Target="#Definitions!C54:J54" /><Relationship Id="rId22" Type="http://schemas.openxmlformats.org/officeDocument/2006/relationships/hyperlink" Target="#Definitions!C65:J65" /></Relationships>
</file>

<file path=xl/drawings/_rels/drawing4.xml.rels><?xml version="1.0" encoding="utf-8" standalone="yes"?><Relationships xmlns="http://schemas.openxmlformats.org/package/2006/relationships"><Relationship Id="rId1" Type="http://schemas.openxmlformats.org/officeDocument/2006/relationships/hyperlink" Target="#'Reporting Worksheet'!B23:D23" /><Relationship Id="rId2" Type="http://schemas.openxmlformats.org/officeDocument/2006/relationships/hyperlink" Target="#'Reporting Worksheet'!B22:D22" /><Relationship Id="rId3" Type="http://schemas.openxmlformats.org/officeDocument/2006/relationships/hyperlink" Target="#'Reporting Worksheet'!B25:D25" /><Relationship Id="rId4" Type="http://schemas.openxmlformats.org/officeDocument/2006/relationships/hyperlink" Target="#'Reporting Worksheet'!B24:D24" /><Relationship Id="rId5" Type="http://schemas.openxmlformats.org/officeDocument/2006/relationships/hyperlink" Target="#'Reporting Worksheet'!B36:D36" /><Relationship Id="rId6" Type="http://schemas.openxmlformats.org/officeDocument/2006/relationships/hyperlink" Target="#'Reporting Worksheet'!B35:D35" /><Relationship Id="rId7" Type="http://schemas.openxmlformats.org/officeDocument/2006/relationships/hyperlink" Target="#'Reporting Worksheet'!B50:D50" /><Relationship Id="rId8" Type="http://schemas.openxmlformats.org/officeDocument/2006/relationships/hyperlink" Target="#'Reporting Worksheet'!B51:D51" /><Relationship Id="rId9" Type="http://schemas.openxmlformats.org/officeDocument/2006/relationships/hyperlink" Target="#'Reporting Worksheet'!B53:D53" /><Relationship Id="rId10" Type="http://schemas.openxmlformats.org/officeDocument/2006/relationships/hyperlink" Target="#'Reporting Worksheet'!B104:G104" /><Relationship Id="rId11" Type="http://schemas.openxmlformats.org/officeDocument/2006/relationships/hyperlink" Target="#Instructions!A1" /><Relationship Id="rId12" Type="http://schemas.openxmlformats.org/officeDocument/2006/relationships/hyperlink" Target="#'Reporting Worksheet'!B55:D55" /><Relationship Id="rId13" Type="http://schemas.openxmlformats.org/officeDocument/2006/relationships/hyperlink" Target="#'Reporting Worksheet'!B102:G102" /><Relationship Id="rId14" Type="http://schemas.openxmlformats.org/officeDocument/2006/relationships/hyperlink" Target="#'Reporting Worksheet'!B13:D13" /><Relationship Id="rId15" Type="http://schemas.openxmlformats.org/officeDocument/2006/relationships/hyperlink" Target="#'Reporting Worksheet'!B14:D14" /><Relationship Id="rId16" Type="http://schemas.openxmlformats.org/officeDocument/2006/relationships/hyperlink" Target="#'Reporting Worksheet'!B15:D15" /><Relationship Id="rId17" Type="http://schemas.openxmlformats.org/officeDocument/2006/relationships/hyperlink" Target="#'Reporting Worksheet'!B16:D16" /><Relationship Id="rId18" Type="http://schemas.openxmlformats.org/officeDocument/2006/relationships/hyperlink" Target="#'Reporting Worksheet'!B34:D34" /><Relationship Id="rId19" Type="http://schemas.openxmlformats.org/officeDocument/2006/relationships/hyperlink" Target="#'Reporting Worksheet'!B60:D60" /><Relationship Id="rId20" Type="http://schemas.openxmlformats.org/officeDocument/2006/relationships/hyperlink" Target="#'Reporting Worksheet'!B61:D61" /><Relationship Id="rId21" Type="http://schemas.openxmlformats.org/officeDocument/2006/relationships/hyperlink" Target="#'Reporting Worksheet'!B62:D62" /><Relationship Id="rId22" Type="http://schemas.openxmlformats.org/officeDocument/2006/relationships/hyperlink" Target="#'Reporting Worksheet'!J24:M36" /><Relationship Id="rId23" Type="http://schemas.openxmlformats.org/officeDocument/2006/relationships/image" Target="../media/image1.png" /><Relationship Id="rId24" Type="http://schemas.openxmlformats.org/officeDocument/2006/relationships/hyperlink" Target="#Instructions!G26" /></Relationships>
</file>

<file path=xl/drawings/_rels/drawing5.xml.rels><?xml version="1.0" encoding="utf-8" standalone="yes"?><Relationships xmlns="http://schemas.openxmlformats.org/package/2006/relationships"><Relationship Id="rId1" Type="http://schemas.openxmlformats.org/officeDocument/2006/relationships/hyperlink" Target="#Instructions!A1" /></Relationships>
</file>

<file path=xl/drawings/_rels/drawing6.xml.rels><?xml version="1.0" encoding="utf-8" standalone="yes"?><Relationships xmlns="http://schemas.openxmlformats.org/package/2006/relationships"><Relationship Id="rId1" Type="http://schemas.openxmlformats.org/officeDocument/2006/relationships/hyperlink" Target="#Definitions!C20:J20" /><Relationship Id="rId2" Type="http://schemas.openxmlformats.org/officeDocument/2006/relationships/hyperlink" Target="#Definitions!C22:J22" /><Relationship Id="rId3" Type="http://schemas.openxmlformats.org/officeDocument/2006/relationships/hyperlink" Target="#Definitions!C26:J26" /><Relationship Id="rId4" Type="http://schemas.openxmlformats.org/officeDocument/2006/relationships/hyperlink" Target="#Definitions!C6:J6" /><Relationship Id="rId5" Type="http://schemas.openxmlformats.org/officeDocument/2006/relationships/hyperlink" Target="#Definitions!C24:J24" /><Relationship Id="rId6" Type="http://schemas.openxmlformats.org/officeDocument/2006/relationships/hyperlink" Target="#Definitions!C46:J46" /><Relationship Id="rId7" Type="http://schemas.openxmlformats.org/officeDocument/2006/relationships/hyperlink" Target="#Definitions!C44:J44" /><Relationship Id="rId8" Type="http://schemas.openxmlformats.org/officeDocument/2006/relationships/hyperlink" Target="#Definitions!C36:J36" /><Relationship Id="rId9" Type="http://schemas.openxmlformats.org/officeDocument/2006/relationships/hyperlink" Target="#Definitions!C34:J34" /><Relationship Id="rId10" Type="http://schemas.openxmlformats.org/officeDocument/2006/relationships/hyperlink" Target="#Definitions!C50:J50" /><Relationship Id="rId11" Type="http://schemas.openxmlformats.org/officeDocument/2006/relationships/hyperlink" Target="#Definitions!C52:J52" /><Relationship Id="rId12" Type="http://schemas.openxmlformats.org/officeDocument/2006/relationships/hyperlink" Target="#Instructions!A1" /><Relationship Id="rId13" Type="http://schemas.openxmlformats.org/officeDocument/2006/relationships/hyperlink" Target="#Definitions!C58:J58" /><Relationship Id="rId14" Type="http://schemas.openxmlformats.org/officeDocument/2006/relationships/hyperlink" Target="#Definitions!C60:J60" /><Relationship Id="rId15" Type="http://schemas.openxmlformats.org/officeDocument/2006/relationships/hyperlink" Target="#Definitions!C63:J63" /><Relationship Id="rId16" Type="http://schemas.openxmlformats.org/officeDocument/2006/relationships/hyperlink" Target="#Definitions!C8:J8" /><Relationship Id="rId17" Type="http://schemas.openxmlformats.org/officeDocument/2006/relationships/hyperlink" Target="#Definitions!C10:J10" /><Relationship Id="rId18" Type="http://schemas.openxmlformats.org/officeDocument/2006/relationships/hyperlink" Target="#Definitions!C12:J12" /><Relationship Id="rId19" Type="http://schemas.openxmlformats.org/officeDocument/2006/relationships/hyperlink" Target="#Definitions!C32:J32" /><Relationship Id="rId20" Type="http://schemas.openxmlformats.org/officeDocument/2006/relationships/hyperlink" Target="#Definitions!C56:J56" /><Relationship Id="rId21" Type="http://schemas.openxmlformats.org/officeDocument/2006/relationships/hyperlink" Target="#Definitions!C54:J54" /><Relationship Id="rId22" Type="http://schemas.openxmlformats.org/officeDocument/2006/relationships/hyperlink" Target="#Definitions!C65:J65" /></Relationships>
</file>

<file path=xl/drawings/_rels/drawing7.xml.rels><?xml version="1.0" encoding="utf-8" standalone="yes"?><Relationships xmlns="http://schemas.openxmlformats.org/package/2006/relationships"><Relationship Id="rId1" Type="http://schemas.openxmlformats.org/officeDocument/2006/relationships/hyperlink" Target="#Definitions!C20:J20" /><Relationship Id="rId2" Type="http://schemas.openxmlformats.org/officeDocument/2006/relationships/hyperlink" Target="#Definitions!C22:J22" /><Relationship Id="rId3" Type="http://schemas.openxmlformats.org/officeDocument/2006/relationships/hyperlink" Target="#Definitions!C26:J26" /><Relationship Id="rId4" Type="http://schemas.openxmlformats.org/officeDocument/2006/relationships/hyperlink" Target="#Definitions!C6:J6" /><Relationship Id="rId5" Type="http://schemas.openxmlformats.org/officeDocument/2006/relationships/hyperlink" Target="#Definitions!C24:J24" /><Relationship Id="rId6" Type="http://schemas.openxmlformats.org/officeDocument/2006/relationships/hyperlink" Target="#Definitions!C46:J46" /><Relationship Id="rId7" Type="http://schemas.openxmlformats.org/officeDocument/2006/relationships/hyperlink" Target="#Definitions!C44:J44" /><Relationship Id="rId8" Type="http://schemas.openxmlformats.org/officeDocument/2006/relationships/hyperlink" Target="#Definitions!C36:J36" /><Relationship Id="rId9" Type="http://schemas.openxmlformats.org/officeDocument/2006/relationships/hyperlink" Target="#Definitions!C34:J34" /><Relationship Id="rId10" Type="http://schemas.openxmlformats.org/officeDocument/2006/relationships/hyperlink" Target="#Definitions!C50:J50" /><Relationship Id="rId11" Type="http://schemas.openxmlformats.org/officeDocument/2006/relationships/hyperlink" Target="#Definitions!C52:J52" /><Relationship Id="rId12" Type="http://schemas.openxmlformats.org/officeDocument/2006/relationships/hyperlink" Target="#Instructions!A1" /><Relationship Id="rId13" Type="http://schemas.openxmlformats.org/officeDocument/2006/relationships/hyperlink" Target="#Definitions!C58:J58" /><Relationship Id="rId14" Type="http://schemas.openxmlformats.org/officeDocument/2006/relationships/hyperlink" Target="#Definitions!C60:J60" /><Relationship Id="rId15" Type="http://schemas.openxmlformats.org/officeDocument/2006/relationships/hyperlink" Target="#Definitions!C63:J63" /><Relationship Id="rId16" Type="http://schemas.openxmlformats.org/officeDocument/2006/relationships/hyperlink" Target="#Definitions!C8:J8" /><Relationship Id="rId17" Type="http://schemas.openxmlformats.org/officeDocument/2006/relationships/hyperlink" Target="#Definitions!C10:J10" /><Relationship Id="rId18" Type="http://schemas.openxmlformats.org/officeDocument/2006/relationships/hyperlink" Target="#Definitions!C12:J12" /><Relationship Id="rId19" Type="http://schemas.openxmlformats.org/officeDocument/2006/relationships/hyperlink" Target="#Definitions!C32:J32" /><Relationship Id="rId20" Type="http://schemas.openxmlformats.org/officeDocument/2006/relationships/hyperlink" Target="#Definitions!C56:J56" /><Relationship Id="rId21" Type="http://schemas.openxmlformats.org/officeDocument/2006/relationships/hyperlink" Target="#Definitions!C54:J54" /><Relationship Id="rId22" Type="http://schemas.openxmlformats.org/officeDocument/2006/relationships/hyperlink" Target="#Definitions!C65:J6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28</xdr:row>
      <xdr:rowOff>19050</xdr:rowOff>
    </xdr:from>
    <xdr:to>
      <xdr:col>2</xdr:col>
      <xdr:colOff>1704975</xdr:colOff>
      <xdr:row>29</xdr:row>
      <xdr:rowOff>19050</xdr:rowOff>
    </xdr:to>
    <xdr:sp>
      <xdr:nvSpPr>
        <xdr:cNvPr id="1" name="AutoShape 12">
          <a:hlinkClick r:id="rId1"/>
        </xdr:cNvPr>
        <xdr:cNvSpPr>
          <a:spLocks/>
        </xdr:cNvSpPr>
      </xdr:nvSpPr>
      <xdr:spPr>
        <a:xfrm>
          <a:off x="171450" y="4048125"/>
          <a:ext cx="1676400" cy="285750"/>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rPr>
            <a:t>Instructions</a:t>
          </a:r>
        </a:p>
      </xdr:txBody>
    </xdr:sp>
    <xdr:clientData/>
  </xdr:twoCellAnchor>
  <xdr:twoCellAnchor>
    <xdr:from>
      <xdr:col>2</xdr:col>
      <xdr:colOff>28575</xdr:colOff>
      <xdr:row>30</xdr:row>
      <xdr:rowOff>9525</xdr:rowOff>
    </xdr:from>
    <xdr:to>
      <xdr:col>2</xdr:col>
      <xdr:colOff>1714500</xdr:colOff>
      <xdr:row>31</xdr:row>
      <xdr:rowOff>0</xdr:rowOff>
    </xdr:to>
    <xdr:sp>
      <xdr:nvSpPr>
        <xdr:cNvPr id="2" name="AutoShape 13">
          <a:hlinkClick r:id="rId2"/>
        </xdr:cNvPr>
        <xdr:cNvSpPr>
          <a:spLocks/>
        </xdr:cNvSpPr>
      </xdr:nvSpPr>
      <xdr:spPr>
        <a:xfrm>
          <a:off x="171450" y="4371975"/>
          <a:ext cx="1685925" cy="276225"/>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rPr>
            <a:t>Reporting Worksheet</a:t>
          </a:r>
        </a:p>
      </xdr:txBody>
    </xdr:sp>
    <xdr:clientData/>
  </xdr:twoCellAnchor>
  <xdr:twoCellAnchor>
    <xdr:from>
      <xdr:col>2</xdr:col>
      <xdr:colOff>28575</xdr:colOff>
      <xdr:row>36</xdr:row>
      <xdr:rowOff>0</xdr:rowOff>
    </xdr:from>
    <xdr:to>
      <xdr:col>2</xdr:col>
      <xdr:colOff>1714500</xdr:colOff>
      <xdr:row>37</xdr:row>
      <xdr:rowOff>0</xdr:rowOff>
    </xdr:to>
    <xdr:sp>
      <xdr:nvSpPr>
        <xdr:cNvPr id="3" name="AutoShape 14">
          <a:hlinkClick r:id="rId3"/>
        </xdr:cNvPr>
        <xdr:cNvSpPr>
          <a:spLocks/>
        </xdr:cNvSpPr>
      </xdr:nvSpPr>
      <xdr:spPr>
        <a:xfrm>
          <a:off x="171450" y="5362575"/>
          <a:ext cx="1685925" cy="285750"/>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rPr>
            <a:t>Water Loss Standing</a:t>
          </a:r>
        </a:p>
      </xdr:txBody>
    </xdr:sp>
    <xdr:clientData/>
  </xdr:twoCellAnchor>
  <xdr:twoCellAnchor>
    <xdr:from>
      <xdr:col>2</xdr:col>
      <xdr:colOff>19050</xdr:colOff>
      <xdr:row>32</xdr:row>
      <xdr:rowOff>0</xdr:rowOff>
    </xdr:from>
    <xdr:to>
      <xdr:col>2</xdr:col>
      <xdr:colOff>1714500</xdr:colOff>
      <xdr:row>32</xdr:row>
      <xdr:rowOff>266700</xdr:rowOff>
    </xdr:to>
    <xdr:sp>
      <xdr:nvSpPr>
        <xdr:cNvPr id="4" name="AutoShape 15">
          <a:hlinkClick r:id="rId4"/>
        </xdr:cNvPr>
        <xdr:cNvSpPr>
          <a:spLocks/>
        </xdr:cNvSpPr>
      </xdr:nvSpPr>
      <xdr:spPr>
        <a:xfrm>
          <a:off x="161925" y="4695825"/>
          <a:ext cx="1695450" cy="266700"/>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rPr>
            <a:t>Water Balance</a:t>
          </a:r>
        </a:p>
      </xdr:txBody>
    </xdr:sp>
    <xdr:clientData/>
  </xdr:twoCellAnchor>
  <xdr:twoCellAnchor>
    <xdr:from>
      <xdr:col>2</xdr:col>
      <xdr:colOff>28575</xdr:colOff>
      <xdr:row>34</xdr:row>
      <xdr:rowOff>0</xdr:rowOff>
    </xdr:from>
    <xdr:to>
      <xdr:col>2</xdr:col>
      <xdr:colOff>1714500</xdr:colOff>
      <xdr:row>34</xdr:row>
      <xdr:rowOff>276225</xdr:rowOff>
    </xdr:to>
    <xdr:sp>
      <xdr:nvSpPr>
        <xdr:cNvPr id="5" name="AutoShape 16">
          <a:hlinkClick r:id="rId5"/>
        </xdr:cNvPr>
        <xdr:cNvSpPr>
          <a:spLocks/>
        </xdr:cNvSpPr>
      </xdr:nvSpPr>
      <xdr:spPr>
        <a:xfrm>
          <a:off x="171450" y="5029200"/>
          <a:ext cx="1685925" cy="276225"/>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rPr>
            <a:t>Definitions</a:t>
          </a:r>
        </a:p>
      </xdr:txBody>
    </xdr:sp>
    <xdr:clientData/>
  </xdr:twoCellAnchor>
  <xdr:twoCellAnchor>
    <xdr:from>
      <xdr:col>4</xdr:col>
      <xdr:colOff>438150</xdr:colOff>
      <xdr:row>1</xdr:row>
      <xdr:rowOff>314325</xdr:rowOff>
    </xdr:from>
    <xdr:to>
      <xdr:col>9</xdr:col>
      <xdr:colOff>666750</xdr:colOff>
      <xdr:row>1</xdr:row>
      <xdr:rowOff>457200</xdr:rowOff>
    </xdr:to>
    <xdr:sp>
      <xdr:nvSpPr>
        <xdr:cNvPr id="6" name="TextBox 57"/>
        <xdr:cNvSpPr txBox="1">
          <a:spLocks noChangeArrowheads="1"/>
        </xdr:cNvSpPr>
      </xdr:nvSpPr>
      <xdr:spPr>
        <a:xfrm>
          <a:off x="3009900" y="419100"/>
          <a:ext cx="3629025"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oneCellAnchor>
    <xdr:from>
      <xdr:col>13</xdr:col>
      <xdr:colOff>409575</xdr:colOff>
      <xdr:row>1</xdr:row>
      <xdr:rowOff>371475</xdr:rowOff>
    </xdr:from>
    <xdr:ext cx="542925" cy="180975"/>
    <xdr:sp>
      <xdr:nvSpPr>
        <xdr:cNvPr id="7" name="TextBox 62"/>
        <xdr:cNvSpPr txBox="1">
          <a:spLocks noChangeArrowheads="1"/>
        </xdr:cNvSpPr>
      </xdr:nvSpPr>
      <xdr:spPr>
        <a:xfrm>
          <a:off x="8905875" y="476250"/>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twoCellAnchor>
    <xdr:from>
      <xdr:col>8</xdr:col>
      <xdr:colOff>76200</xdr:colOff>
      <xdr:row>27</xdr:row>
      <xdr:rowOff>28575</xdr:rowOff>
    </xdr:from>
    <xdr:to>
      <xdr:col>8</xdr:col>
      <xdr:colOff>295275</xdr:colOff>
      <xdr:row>27</xdr:row>
      <xdr:rowOff>171450</xdr:rowOff>
    </xdr:to>
    <xdr:sp>
      <xdr:nvSpPr>
        <xdr:cNvPr id="8" name="TextBox 77">
          <a:hlinkClick r:id="rId6"/>
        </xdr:cNvPr>
        <xdr:cNvSpPr txBox="1">
          <a:spLocks noChangeArrowheads="1"/>
        </xdr:cNvSpPr>
      </xdr:nvSpPr>
      <xdr:spPr>
        <a:xfrm>
          <a:off x="5372100" y="38481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20</xdr:row>
      <xdr:rowOff>161925</xdr:rowOff>
    </xdr:from>
    <xdr:to>
      <xdr:col>3</xdr:col>
      <xdr:colOff>342900</xdr:colOff>
      <xdr:row>21</xdr:row>
      <xdr:rowOff>133350</xdr:rowOff>
    </xdr:to>
    <xdr:sp>
      <xdr:nvSpPr>
        <xdr:cNvPr id="1" name="TextBox 2">
          <a:hlinkClick r:id="rId1"/>
        </xdr:cNvPr>
        <xdr:cNvSpPr txBox="1">
          <a:spLocks noChangeArrowheads="1"/>
        </xdr:cNvSpPr>
      </xdr:nvSpPr>
      <xdr:spPr>
        <a:xfrm>
          <a:off x="4076700" y="31813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22</xdr:row>
      <xdr:rowOff>0</xdr:rowOff>
    </xdr:from>
    <xdr:to>
      <xdr:col>3</xdr:col>
      <xdr:colOff>342900</xdr:colOff>
      <xdr:row>22</xdr:row>
      <xdr:rowOff>142875</xdr:rowOff>
    </xdr:to>
    <xdr:sp>
      <xdr:nvSpPr>
        <xdr:cNvPr id="2" name="TextBox 3">
          <a:hlinkClick r:id="rId2"/>
        </xdr:cNvPr>
        <xdr:cNvSpPr txBox="1">
          <a:spLocks noChangeArrowheads="1"/>
        </xdr:cNvSpPr>
      </xdr:nvSpPr>
      <xdr:spPr>
        <a:xfrm>
          <a:off x="4076700" y="336232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24</xdr:row>
      <xdr:rowOff>19050</xdr:rowOff>
    </xdr:from>
    <xdr:to>
      <xdr:col>3</xdr:col>
      <xdr:colOff>342900</xdr:colOff>
      <xdr:row>24</xdr:row>
      <xdr:rowOff>161925</xdr:rowOff>
    </xdr:to>
    <xdr:sp>
      <xdr:nvSpPr>
        <xdr:cNvPr id="3" name="TextBox 4">
          <a:hlinkClick r:id="rId3"/>
        </xdr:cNvPr>
        <xdr:cNvSpPr txBox="1">
          <a:spLocks noChangeArrowheads="1"/>
        </xdr:cNvSpPr>
      </xdr:nvSpPr>
      <xdr:spPr>
        <a:xfrm>
          <a:off x="4076700" y="37242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12</xdr:row>
      <xdr:rowOff>19050</xdr:rowOff>
    </xdr:from>
    <xdr:to>
      <xdr:col>3</xdr:col>
      <xdr:colOff>342900</xdr:colOff>
      <xdr:row>12</xdr:row>
      <xdr:rowOff>161925</xdr:rowOff>
    </xdr:to>
    <xdr:sp>
      <xdr:nvSpPr>
        <xdr:cNvPr id="4" name="TextBox 5">
          <a:hlinkClick r:id="rId4"/>
        </xdr:cNvPr>
        <xdr:cNvSpPr txBox="1">
          <a:spLocks noChangeArrowheads="1"/>
        </xdr:cNvSpPr>
      </xdr:nvSpPr>
      <xdr:spPr>
        <a:xfrm>
          <a:off x="4076700" y="19621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23</xdr:row>
      <xdr:rowOff>9525</xdr:rowOff>
    </xdr:from>
    <xdr:to>
      <xdr:col>3</xdr:col>
      <xdr:colOff>342900</xdr:colOff>
      <xdr:row>23</xdr:row>
      <xdr:rowOff>152400</xdr:rowOff>
    </xdr:to>
    <xdr:sp>
      <xdr:nvSpPr>
        <xdr:cNvPr id="5" name="TextBox 6">
          <a:hlinkClick r:id="rId5"/>
        </xdr:cNvPr>
        <xdr:cNvSpPr txBox="1">
          <a:spLocks noChangeArrowheads="1"/>
        </xdr:cNvSpPr>
      </xdr:nvSpPr>
      <xdr:spPr>
        <a:xfrm>
          <a:off x="4076700" y="35433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85725</xdr:colOff>
      <xdr:row>3</xdr:row>
      <xdr:rowOff>85725</xdr:rowOff>
    </xdr:from>
    <xdr:to>
      <xdr:col>2</xdr:col>
      <xdr:colOff>304800</xdr:colOff>
      <xdr:row>4</xdr:row>
      <xdr:rowOff>57150</xdr:rowOff>
    </xdr:to>
    <xdr:sp>
      <xdr:nvSpPr>
        <xdr:cNvPr id="6" name="TextBox 7"/>
        <xdr:cNvSpPr txBox="1">
          <a:spLocks noChangeArrowheads="1"/>
        </xdr:cNvSpPr>
      </xdr:nvSpPr>
      <xdr:spPr>
        <a:xfrm>
          <a:off x="180975" y="7524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361950</xdr:colOff>
      <xdr:row>3</xdr:row>
      <xdr:rowOff>76200</xdr:rowOff>
    </xdr:from>
    <xdr:to>
      <xdr:col>2</xdr:col>
      <xdr:colOff>1733550</xdr:colOff>
      <xdr:row>4</xdr:row>
      <xdr:rowOff>76200</xdr:rowOff>
    </xdr:to>
    <xdr:sp>
      <xdr:nvSpPr>
        <xdr:cNvPr id="7" name="TextBox 8"/>
        <xdr:cNvSpPr txBox="1">
          <a:spLocks noChangeArrowheads="1"/>
        </xdr:cNvSpPr>
      </xdr:nvSpPr>
      <xdr:spPr>
        <a:xfrm>
          <a:off x="457200" y="742950"/>
          <a:ext cx="1371600" cy="171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Click to access definition</a:t>
          </a:r>
        </a:p>
      </xdr:txBody>
    </xdr:sp>
    <xdr:clientData/>
  </xdr:twoCellAnchor>
  <xdr:twoCellAnchor>
    <xdr:from>
      <xdr:col>3</xdr:col>
      <xdr:colOff>114300</xdr:colOff>
      <xdr:row>50</xdr:row>
      <xdr:rowOff>28575</xdr:rowOff>
    </xdr:from>
    <xdr:to>
      <xdr:col>3</xdr:col>
      <xdr:colOff>333375</xdr:colOff>
      <xdr:row>51</xdr:row>
      <xdr:rowOff>0</xdr:rowOff>
    </xdr:to>
    <xdr:sp>
      <xdr:nvSpPr>
        <xdr:cNvPr id="8" name="TextBox 13">
          <a:hlinkClick r:id="rId6"/>
        </xdr:cNvPr>
        <xdr:cNvSpPr txBox="1">
          <a:spLocks noChangeArrowheads="1"/>
        </xdr:cNvSpPr>
      </xdr:nvSpPr>
      <xdr:spPr>
        <a:xfrm>
          <a:off x="4067175" y="74199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49</xdr:row>
      <xdr:rowOff>19050</xdr:rowOff>
    </xdr:from>
    <xdr:to>
      <xdr:col>3</xdr:col>
      <xdr:colOff>333375</xdr:colOff>
      <xdr:row>49</xdr:row>
      <xdr:rowOff>161925</xdr:rowOff>
    </xdr:to>
    <xdr:sp>
      <xdr:nvSpPr>
        <xdr:cNvPr id="9" name="TextBox 14">
          <a:hlinkClick r:id="rId7"/>
        </xdr:cNvPr>
        <xdr:cNvSpPr txBox="1">
          <a:spLocks noChangeArrowheads="1"/>
        </xdr:cNvSpPr>
      </xdr:nvSpPr>
      <xdr:spPr>
        <a:xfrm>
          <a:off x="4067175" y="72390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35</xdr:row>
      <xdr:rowOff>28575</xdr:rowOff>
    </xdr:from>
    <xdr:to>
      <xdr:col>3</xdr:col>
      <xdr:colOff>342900</xdr:colOff>
      <xdr:row>36</xdr:row>
      <xdr:rowOff>0</xdr:rowOff>
    </xdr:to>
    <xdr:sp>
      <xdr:nvSpPr>
        <xdr:cNvPr id="10" name="TextBox 15">
          <a:hlinkClick r:id="rId8"/>
        </xdr:cNvPr>
        <xdr:cNvSpPr txBox="1">
          <a:spLocks noChangeArrowheads="1"/>
        </xdr:cNvSpPr>
      </xdr:nvSpPr>
      <xdr:spPr>
        <a:xfrm>
          <a:off x="4076700" y="52482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34</xdr:row>
      <xdr:rowOff>19050</xdr:rowOff>
    </xdr:from>
    <xdr:to>
      <xdr:col>3</xdr:col>
      <xdr:colOff>342900</xdr:colOff>
      <xdr:row>34</xdr:row>
      <xdr:rowOff>161925</xdr:rowOff>
    </xdr:to>
    <xdr:sp>
      <xdr:nvSpPr>
        <xdr:cNvPr id="11" name="TextBox 16">
          <a:hlinkClick r:id="rId9"/>
        </xdr:cNvPr>
        <xdr:cNvSpPr txBox="1">
          <a:spLocks noChangeArrowheads="1"/>
        </xdr:cNvSpPr>
      </xdr:nvSpPr>
      <xdr:spPr>
        <a:xfrm>
          <a:off x="4076700" y="50482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52</xdr:row>
      <xdr:rowOff>28575</xdr:rowOff>
    </xdr:from>
    <xdr:to>
      <xdr:col>3</xdr:col>
      <xdr:colOff>333375</xdr:colOff>
      <xdr:row>53</xdr:row>
      <xdr:rowOff>0</xdr:rowOff>
    </xdr:to>
    <xdr:sp>
      <xdr:nvSpPr>
        <xdr:cNvPr id="12" name="TextBox 21">
          <a:hlinkClick r:id="rId10"/>
        </xdr:cNvPr>
        <xdr:cNvSpPr txBox="1">
          <a:spLocks noChangeArrowheads="1"/>
        </xdr:cNvSpPr>
      </xdr:nvSpPr>
      <xdr:spPr>
        <a:xfrm>
          <a:off x="4067175" y="77628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54</xdr:row>
      <xdr:rowOff>28575</xdr:rowOff>
    </xdr:from>
    <xdr:to>
      <xdr:col>3</xdr:col>
      <xdr:colOff>333375</xdr:colOff>
      <xdr:row>55</xdr:row>
      <xdr:rowOff>0</xdr:rowOff>
    </xdr:to>
    <xdr:sp>
      <xdr:nvSpPr>
        <xdr:cNvPr id="13" name="TextBox 22">
          <a:hlinkClick r:id="rId11"/>
        </xdr:cNvPr>
        <xdr:cNvSpPr txBox="1">
          <a:spLocks noChangeArrowheads="1"/>
        </xdr:cNvSpPr>
      </xdr:nvSpPr>
      <xdr:spPr>
        <a:xfrm>
          <a:off x="4067175" y="81057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10</xdr:col>
      <xdr:colOff>333375</xdr:colOff>
      <xdr:row>1</xdr:row>
      <xdr:rowOff>114300</xdr:rowOff>
    </xdr:from>
    <xdr:to>
      <xdr:col>12</xdr:col>
      <xdr:colOff>533400</xdr:colOff>
      <xdr:row>1</xdr:row>
      <xdr:rowOff>361950</xdr:rowOff>
    </xdr:to>
    <xdr:sp>
      <xdr:nvSpPr>
        <xdr:cNvPr id="14" name="AutoShape 23">
          <a:hlinkClick r:id="rId12"/>
        </xdr:cNvPr>
        <xdr:cNvSpPr>
          <a:spLocks/>
        </xdr:cNvSpPr>
      </xdr:nvSpPr>
      <xdr:spPr>
        <a:xfrm>
          <a:off x="7991475" y="200025"/>
          <a:ext cx="1333500" cy="247650"/>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latin typeface="Arial"/>
              <a:ea typeface="Arial"/>
              <a:cs typeface="Arial"/>
            </a:rPr>
            <a:t>Back to Instructions</a:t>
          </a:r>
        </a:p>
      </xdr:txBody>
    </xdr:sp>
    <xdr:clientData/>
  </xdr:twoCellAnchor>
  <xdr:twoCellAnchor>
    <xdr:from>
      <xdr:col>2</xdr:col>
      <xdr:colOff>695325</xdr:colOff>
      <xdr:row>6</xdr:row>
      <xdr:rowOff>76200</xdr:rowOff>
    </xdr:from>
    <xdr:to>
      <xdr:col>12</xdr:col>
      <xdr:colOff>390525</xdr:colOff>
      <xdr:row>7</xdr:row>
      <xdr:rowOff>152400</xdr:rowOff>
    </xdr:to>
    <xdr:sp>
      <xdr:nvSpPr>
        <xdr:cNvPr id="15" name="TextBox 25"/>
        <xdr:cNvSpPr txBox="1">
          <a:spLocks noChangeArrowheads="1"/>
        </xdr:cNvSpPr>
      </xdr:nvSpPr>
      <xdr:spPr>
        <a:xfrm>
          <a:off x="790575" y="1133475"/>
          <a:ext cx="8391525" cy="304800"/>
        </a:xfrm>
        <a:prstGeom prst="rect">
          <a:avLst/>
        </a:prstGeom>
        <a:solidFill>
          <a:srgbClr val="C0C0C0"/>
        </a:solidFill>
        <a:ln w="12700" cmpd="sng">
          <a:noFill/>
        </a:ln>
      </xdr:spPr>
      <xdr:txBody>
        <a:bodyPr vertOverflow="clip" wrap="square"/>
        <a:p>
          <a:pPr algn="l">
            <a:defRPr/>
          </a:pPr>
          <a:r>
            <a:rPr lang="en-US" cap="none" sz="900" b="0" i="0" u="none" baseline="0">
              <a:solidFill>
                <a:srgbClr val="0000FF"/>
              </a:solidFill>
              <a:latin typeface="Arial"/>
              <a:ea typeface="Arial"/>
              <a:cs typeface="Arial"/>
            </a:rPr>
            <a:t>Please enter data in the white cells below. Where possible, metered values should be used; if metered values are unavailable please estimate a value. Indicate this by selecting a choice from the gray box to the left, where </a:t>
          </a:r>
          <a:r>
            <a:rPr lang="en-US" cap="none" sz="900" b="0" i="0" u="none" baseline="0">
              <a:solidFill>
                <a:srgbClr val="0000FF"/>
              </a:solidFill>
              <a:latin typeface="Courier New"/>
              <a:ea typeface="Courier New"/>
              <a:cs typeface="Courier New"/>
            </a:rPr>
            <a:t>M</a:t>
          </a:r>
          <a:r>
            <a:rPr lang="en-US" cap="none" sz="900" b="0" i="0" u="none" baseline="0">
              <a:solidFill>
                <a:srgbClr val="0000FF"/>
              </a:solidFill>
              <a:latin typeface="Arial"/>
              <a:ea typeface="Arial"/>
              <a:cs typeface="Arial"/>
            </a:rPr>
            <a:t> = measured (or accurately known value) and </a:t>
          </a:r>
          <a:r>
            <a:rPr lang="en-US" cap="none" sz="900" b="0" i="0" u="none" baseline="0">
              <a:solidFill>
                <a:srgbClr val="0000FF"/>
              </a:solidFill>
              <a:latin typeface="Courier New"/>
              <a:ea typeface="Courier New"/>
              <a:cs typeface="Courier New"/>
            </a:rPr>
            <a:t>E</a:t>
          </a:r>
          <a:r>
            <a:rPr lang="en-US" cap="none" sz="900" b="0" i="0" u="none" baseline="0">
              <a:solidFill>
                <a:srgbClr val="0000FF"/>
              </a:solidFill>
              <a:latin typeface="Arial"/>
              <a:ea typeface="Arial"/>
              <a:cs typeface="Arial"/>
            </a:rPr>
            <a:t> = estimated.</a:t>
          </a:r>
        </a:p>
      </xdr:txBody>
    </xdr:sp>
    <xdr:clientData/>
  </xdr:twoCellAnchor>
  <xdr:twoCellAnchor>
    <xdr:from>
      <xdr:col>3</xdr:col>
      <xdr:colOff>123825</xdr:colOff>
      <xdr:row>61</xdr:row>
      <xdr:rowOff>19050</xdr:rowOff>
    </xdr:from>
    <xdr:to>
      <xdr:col>3</xdr:col>
      <xdr:colOff>342900</xdr:colOff>
      <xdr:row>61</xdr:row>
      <xdr:rowOff>161925</xdr:rowOff>
    </xdr:to>
    <xdr:sp>
      <xdr:nvSpPr>
        <xdr:cNvPr id="16" name="TextBox 37">
          <a:hlinkClick r:id="rId13"/>
        </xdr:cNvPr>
        <xdr:cNvSpPr txBox="1">
          <a:spLocks noChangeArrowheads="1"/>
        </xdr:cNvSpPr>
      </xdr:nvSpPr>
      <xdr:spPr>
        <a:xfrm>
          <a:off x="4076700" y="91630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2381250</xdr:colOff>
      <xdr:row>101</xdr:row>
      <xdr:rowOff>19050</xdr:rowOff>
    </xdr:from>
    <xdr:to>
      <xdr:col>2</xdr:col>
      <xdr:colOff>2600325</xdr:colOff>
      <xdr:row>101</xdr:row>
      <xdr:rowOff>161925</xdr:rowOff>
    </xdr:to>
    <xdr:sp>
      <xdr:nvSpPr>
        <xdr:cNvPr id="17" name="TextBox 53">
          <a:hlinkClick r:id="rId14"/>
        </xdr:cNvPr>
        <xdr:cNvSpPr txBox="1">
          <a:spLocks noChangeArrowheads="1"/>
        </xdr:cNvSpPr>
      </xdr:nvSpPr>
      <xdr:spPr>
        <a:xfrm>
          <a:off x="2476500" y="145542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1200150</xdr:colOff>
      <xdr:row>103</xdr:row>
      <xdr:rowOff>19050</xdr:rowOff>
    </xdr:from>
    <xdr:to>
      <xdr:col>2</xdr:col>
      <xdr:colOff>1419225</xdr:colOff>
      <xdr:row>103</xdr:row>
      <xdr:rowOff>152400</xdr:rowOff>
    </xdr:to>
    <xdr:sp>
      <xdr:nvSpPr>
        <xdr:cNvPr id="18" name="TextBox 54">
          <a:hlinkClick r:id="rId15"/>
        </xdr:cNvPr>
        <xdr:cNvSpPr txBox="1">
          <a:spLocks noChangeArrowheads="1"/>
        </xdr:cNvSpPr>
      </xdr:nvSpPr>
      <xdr:spPr>
        <a:xfrm>
          <a:off x="1295400" y="14897100"/>
          <a:ext cx="219075" cy="133350"/>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13</xdr:row>
      <xdr:rowOff>19050</xdr:rowOff>
    </xdr:from>
    <xdr:to>
      <xdr:col>3</xdr:col>
      <xdr:colOff>342900</xdr:colOff>
      <xdr:row>13</xdr:row>
      <xdr:rowOff>161925</xdr:rowOff>
    </xdr:to>
    <xdr:sp>
      <xdr:nvSpPr>
        <xdr:cNvPr id="19" name="TextBox 94">
          <a:hlinkClick r:id="rId16"/>
        </xdr:cNvPr>
        <xdr:cNvSpPr txBox="1">
          <a:spLocks noChangeArrowheads="1"/>
        </xdr:cNvSpPr>
      </xdr:nvSpPr>
      <xdr:spPr>
        <a:xfrm>
          <a:off x="4076700" y="21336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14</xdr:row>
      <xdr:rowOff>19050</xdr:rowOff>
    </xdr:from>
    <xdr:to>
      <xdr:col>3</xdr:col>
      <xdr:colOff>342900</xdr:colOff>
      <xdr:row>14</xdr:row>
      <xdr:rowOff>161925</xdr:rowOff>
    </xdr:to>
    <xdr:sp>
      <xdr:nvSpPr>
        <xdr:cNvPr id="20" name="TextBox 95">
          <a:hlinkClick r:id="rId17"/>
        </xdr:cNvPr>
        <xdr:cNvSpPr txBox="1">
          <a:spLocks noChangeArrowheads="1"/>
        </xdr:cNvSpPr>
      </xdr:nvSpPr>
      <xdr:spPr>
        <a:xfrm>
          <a:off x="4076700" y="23050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15</xdr:row>
      <xdr:rowOff>19050</xdr:rowOff>
    </xdr:from>
    <xdr:to>
      <xdr:col>3</xdr:col>
      <xdr:colOff>342900</xdr:colOff>
      <xdr:row>15</xdr:row>
      <xdr:rowOff>161925</xdr:rowOff>
    </xdr:to>
    <xdr:sp>
      <xdr:nvSpPr>
        <xdr:cNvPr id="21" name="TextBox 96">
          <a:hlinkClick r:id="rId18"/>
        </xdr:cNvPr>
        <xdr:cNvSpPr txBox="1">
          <a:spLocks noChangeArrowheads="1"/>
        </xdr:cNvSpPr>
      </xdr:nvSpPr>
      <xdr:spPr>
        <a:xfrm>
          <a:off x="4076700" y="24765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33</xdr:row>
      <xdr:rowOff>19050</xdr:rowOff>
    </xdr:from>
    <xdr:to>
      <xdr:col>3</xdr:col>
      <xdr:colOff>342900</xdr:colOff>
      <xdr:row>33</xdr:row>
      <xdr:rowOff>161925</xdr:rowOff>
    </xdr:to>
    <xdr:sp>
      <xdr:nvSpPr>
        <xdr:cNvPr id="22" name="TextBox 97">
          <a:hlinkClick r:id="rId19"/>
        </xdr:cNvPr>
        <xdr:cNvSpPr txBox="1">
          <a:spLocks noChangeArrowheads="1"/>
        </xdr:cNvSpPr>
      </xdr:nvSpPr>
      <xdr:spPr>
        <a:xfrm>
          <a:off x="4076700" y="48577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60</xdr:row>
      <xdr:rowOff>19050</xdr:rowOff>
    </xdr:from>
    <xdr:to>
      <xdr:col>3</xdr:col>
      <xdr:colOff>342900</xdr:colOff>
      <xdr:row>60</xdr:row>
      <xdr:rowOff>161925</xdr:rowOff>
    </xdr:to>
    <xdr:sp>
      <xdr:nvSpPr>
        <xdr:cNvPr id="23" name="TextBox 99">
          <a:hlinkClick r:id="rId20"/>
        </xdr:cNvPr>
        <xdr:cNvSpPr txBox="1">
          <a:spLocks noChangeArrowheads="1"/>
        </xdr:cNvSpPr>
      </xdr:nvSpPr>
      <xdr:spPr>
        <a:xfrm>
          <a:off x="4076700" y="89820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59</xdr:row>
      <xdr:rowOff>19050</xdr:rowOff>
    </xdr:from>
    <xdr:to>
      <xdr:col>3</xdr:col>
      <xdr:colOff>342900</xdr:colOff>
      <xdr:row>59</xdr:row>
      <xdr:rowOff>161925</xdr:rowOff>
    </xdr:to>
    <xdr:sp>
      <xdr:nvSpPr>
        <xdr:cNvPr id="24" name="TextBox 100">
          <a:hlinkClick r:id="rId21"/>
        </xdr:cNvPr>
        <xdr:cNvSpPr txBox="1">
          <a:spLocks noChangeArrowheads="1"/>
        </xdr:cNvSpPr>
      </xdr:nvSpPr>
      <xdr:spPr>
        <a:xfrm>
          <a:off x="4076700" y="88011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19050</xdr:colOff>
      <xdr:row>63</xdr:row>
      <xdr:rowOff>66675</xdr:rowOff>
    </xdr:from>
    <xdr:to>
      <xdr:col>13</xdr:col>
      <xdr:colOff>9525</xdr:colOff>
      <xdr:row>81</xdr:row>
      <xdr:rowOff>66675</xdr:rowOff>
    </xdr:to>
    <xdr:sp>
      <xdr:nvSpPr>
        <xdr:cNvPr id="25" name="Rectangle 118"/>
        <xdr:cNvSpPr>
          <a:spLocks/>
        </xdr:cNvSpPr>
      </xdr:nvSpPr>
      <xdr:spPr>
        <a:xfrm>
          <a:off x="114300" y="9458325"/>
          <a:ext cx="9410700" cy="2419350"/>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1143000</xdr:colOff>
      <xdr:row>52</xdr:row>
      <xdr:rowOff>47625</xdr:rowOff>
    </xdr:from>
    <xdr:to>
      <xdr:col>12</xdr:col>
      <xdr:colOff>666750</xdr:colOff>
      <xdr:row>54</xdr:row>
      <xdr:rowOff>38100</xdr:rowOff>
    </xdr:to>
    <xdr:sp>
      <xdr:nvSpPr>
        <xdr:cNvPr id="26" name="Rectangle 127"/>
        <xdr:cNvSpPr>
          <a:spLocks/>
        </xdr:cNvSpPr>
      </xdr:nvSpPr>
      <xdr:spPr>
        <a:xfrm>
          <a:off x="6972300" y="7781925"/>
          <a:ext cx="2486025" cy="333375"/>
        </a:xfrm>
        <a:prstGeom prst="rect">
          <a:avLst/>
        </a:prstGeom>
        <a:noFill/>
        <a:ln w="12700" cmpd="sng">
          <a:noFill/>
        </a:ln>
      </xdr:spPr>
      <xdr:txBody>
        <a:bodyPr vertOverflow="clip" wrap="square"/>
        <a:p>
          <a:pPr algn="l">
            <a:defRPr/>
          </a:pPr>
          <a:r>
            <a:rPr lang="en-US" cap="none" sz="800" b="0" i="0" u="none" baseline="0"/>
            <a:t>(pipe length between curbstop and customer meter or property boundary)</a:t>
          </a:r>
        </a:p>
      </xdr:txBody>
    </xdr:sp>
    <xdr:clientData/>
  </xdr:twoCellAnchor>
  <xdr:twoCellAnchor>
    <xdr:from>
      <xdr:col>2</xdr:col>
      <xdr:colOff>1685925</xdr:colOff>
      <xdr:row>1</xdr:row>
      <xdr:rowOff>285750</xdr:rowOff>
    </xdr:from>
    <xdr:to>
      <xdr:col>6</xdr:col>
      <xdr:colOff>838200</xdr:colOff>
      <xdr:row>1</xdr:row>
      <xdr:rowOff>428625</xdr:rowOff>
    </xdr:to>
    <xdr:sp>
      <xdr:nvSpPr>
        <xdr:cNvPr id="27" name="TextBox 150"/>
        <xdr:cNvSpPr txBox="1">
          <a:spLocks noChangeArrowheads="1"/>
        </xdr:cNvSpPr>
      </xdr:nvSpPr>
      <xdr:spPr>
        <a:xfrm>
          <a:off x="1781175" y="371475"/>
          <a:ext cx="3629025"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twoCellAnchor>
    <xdr:from>
      <xdr:col>10</xdr:col>
      <xdr:colOff>9525</xdr:colOff>
      <xdr:row>33</xdr:row>
      <xdr:rowOff>0</xdr:rowOff>
    </xdr:from>
    <xdr:to>
      <xdr:col>10</xdr:col>
      <xdr:colOff>590550</xdr:colOff>
      <xdr:row>34</xdr:row>
      <xdr:rowOff>9525</xdr:rowOff>
    </xdr:to>
    <xdr:grpSp>
      <xdr:nvGrpSpPr>
        <xdr:cNvPr id="28" name="Group 189"/>
        <xdr:cNvGrpSpPr>
          <a:grpSpLocks/>
        </xdr:cNvGrpSpPr>
      </xdr:nvGrpSpPr>
      <xdr:grpSpPr>
        <a:xfrm>
          <a:off x="7667625" y="4838700"/>
          <a:ext cx="581025" cy="200025"/>
          <a:chOff x="1005" y="345"/>
          <a:chExt cx="64" cy="29"/>
        </a:xfrm>
        <a:solidFill>
          <a:srgbClr val="FFFFFF"/>
        </a:solidFill>
      </xdr:grpSpPr>
    </xdr:grpSp>
    <xdr:clientData/>
  </xdr:twoCellAnchor>
  <xdr:twoCellAnchor>
    <xdr:from>
      <xdr:col>10</xdr:col>
      <xdr:colOff>9525</xdr:colOff>
      <xdr:row>34</xdr:row>
      <xdr:rowOff>9525</xdr:rowOff>
    </xdr:from>
    <xdr:to>
      <xdr:col>10</xdr:col>
      <xdr:colOff>590550</xdr:colOff>
      <xdr:row>35</xdr:row>
      <xdr:rowOff>0</xdr:rowOff>
    </xdr:to>
    <xdr:grpSp>
      <xdr:nvGrpSpPr>
        <xdr:cNvPr id="32" name="Group 198"/>
        <xdr:cNvGrpSpPr>
          <a:grpSpLocks/>
        </xdr:cNvGrpSpPr>
      </xdr:nvGrpSpPr>
      <xdr:grpSpPr>
        <a:xfrm>
          <a:off x="7667625" y="5038725"/>
          <a:ext cx="581025" cy="180975"/>
          <a:chOff x="762" y="543"/>
          <a:chExt cx="61" cy="29"/>
        </a:xfrm>
        <a:solidFill>
          <a:srgbClr val="FFFFFF"/>
        </a:solidFill>
      </xdr:grpSpPr>
    </xdr:grpSp>
    <xdr:clientData/>
  </xdr:twoCellAnchor>
  <xdr:twoCellAnchor>
    <xdr:from>
      <xdr:col>10</xdr:col>
      <xdr:colOff>9525</xdr:colOff>
      <xdr:row>24</xdr:row>
      <xdr:rowOff>0</xdr:rowOff>
    </xdr:from>
    <xdr:to>
      <xdr:col>10</xdr:col>
      <xdr:colOff>590550</xdr:colOff>
      <xdr:row>25</xdr:row>
      <xdr:rowOff>0</xdr:rowOff>
    </xdr:to>
    <xdr:grpSp>
      <xdr:nvGrpSpPr>
        <xdr:cNvPr id="36" name="Group 203"/>
        <xdr:cNvGrpSpPr>
          <a:grpSpLocks/>
        </xdr:cNvGrpSpPr>
      </xdr:nvGrpSpPr>
      <xdr:grpSpPr>
        <a:xfrm>
          <a:off x="7667625" y="3705225"/>
          <a:ext cx="581025" cy="190500"/>
          <a:chOff x="758" y="403"/>
          <a:chExt cx="61" cy="29"/>
        </a:xfrm>
        <a:solidFill>
          <a:srgbClr val="FFFFFF"/>
        </a:solidFill>
      </xdr:grpSpPr>
    </xdr:grpSp>
    <xdr:clientData/>
  </xdr:twoCellAnchor>
  <xdr:twoCellAnchor>
    <xdr:from>
      <xdr:col>10</xdr:col>
      <xdr:colOff>114300</xdr:colOff>
      <xdr:row>26</xdr:row>
      <xdr:rowOff>0</xdr:rowOff>
    </xdr:from>
    <xdr:to>
      <xdr:col>12</xdr:col>
      <xdr:colOff>352425</xdr:colOff>
      <xdr:row>30</xdr:row>
      <xdr:rowOff>133350</xdr:rowOff>
    </xdr:to>
    <xdr:sp>
      <xdr:nvSpPr>
        <xdr:cNvPr id="40" name="TextBox 226"/>
        <xdr:cNvSpPr txBox="1">
          <a:spLocks noChangeArrowheads="1"/>
        </xdr:cNvSpPr>
      </xdr:nvSpPr>
      <xdr:spPr>
        <a:xfrm>
          <a:off x="7772400" y="3971925"/>
          <a:ext cx="1371600" cy="590550"/>
        </a:xfrm>
        <a:prstGeom prst="rect">
          <a:avLst/>
        </a:prstGeom>
        <a:solidFill>
          <a:srgbClr val="C0C0C0"/>
        </a:solidFill>
        <a:ln w="12700" cmpd="sng">
          <a:noFill/>
        </a:ln>
      </xdr:spPr>
      <xdr:txBody>
        <a:bodyPr vertOverflow="clip" wrap="square"/>
        <a:p>
          <a:pPr algn="ctr">
            <a:defRPr/>
          </a:pPr>
          <a:r>
            <a:rPr lang="en-US" cap="none" sz="900" b="0" i="0" u="none" baseline="0">
              <a:latin typeface="Arial"/>
              <a:ea typeface="Arial"/>
              <a:cs typeface="Arial"/>
            </a:rPr>
            <a:t>Use buttons to select
percentage
</a:t>
          </a:r>
          <a:r>
            <a:rPr lang="en-US" cap="none" sz="900" b="1" i="0" u="sng" baseline="0">
              <a:latin typeface="Arial"/>
              <a:ea typeface="Arial"/>
              <a:cs typeface="Arial"/>
            </a:rPr>
            <a:t>OR
</a:t>
          </a:r>
          <a:r>
            <a:rPr lang="en-US" cap="none" sz="900" b="0" i="0" u="none" baseline="0">
              <a:latin typeface="Arial"/>
              <a:ea typeface="Arial"/>
              <a:cs typeface="Arial"/>
            </a:rPr>
            <a:t>value</a:t>
          </a:r>
        </a:p>
      </xdr:txBody>
    </xdr:sp>
    <xdr:clientData/>
  </xdr:twoCellAnchor>
  <xdr:twoCellAnchor>
    <xdr:from>
      <xdr:col>10</xdr:col>
      <xdr:colOff>409575</xdr:colOff>
      <xdr:row>30</xdr:row>
      <xdr:rowOff>85725</xdr:rowOff>
    </xdr:from>
    <xdr:to>
      <xdr:col>10</xdr:col>
      <xdr:colOff>409575</xdr:colOff>
      <xdr:row>32</xdr:row>
      <xdr:rowOff>152400</xdr:rowOff>
    </xdr:to>
    <xdr:sp>
      <xdr:nvSpPr>
        <xdr:cNvPr id="41" name="Line 227"/>
        <xdr:cNvSpPr>
          <a:spLocks/>
        </xdr:cNvSpPr>
      </xdr:nvSpPr>
      <xdr:spPr>
        <a:xfrm>
          <a:off x="8067675" y="4514850"/>
          <a:ext cx="0" cy="3048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30</xdr:row>
      <xdr:rowOff>76200</xdr:rowOff>
    </xdr:from>
    <xdr:to>
      <xdr:col>10</xdr:col>
      <xdr:colOff>590550</xdr:colOff>
      <xdr:row>30</xdr:row>
      <xdr:rowOff>76200</xdr:rowOff>
    </xdr:to>
    <xdr:sp>
      <xdr:nvSpPr>
        <xdr:cNvPr id="42" name="Line 228"/>
        <xdr:cNvSpPr>
          <a:spLocks/>
        </xdr:cNvSpPr>
      </xdr:nvSpPr>
      <xdr:spPr>
        <a:xfrm>
          <a:off x="8067675" y="4505325"/>
          <a:ext cx="1809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27</xdr:row>
      <xdr:rowOff>57150</xdr:rowOff>
    </xdr:from>
    <xdr:to>
      <xdr:col>10</xdr:col>
      <xdr:colOff>419100</xdr:colOff>
      <xdr:row>27</xdr:row>
      <xdr:rowOff>57150</xdr:rowOff>
    </xdr:to>
    <xdr:sp>
      <xdr:nvSpPr>
        <xdr:cNvPr id="43" name="Line 234"/>
        <xdr:cNvSpPr>
          <a:spLocks/>
        </xdr:cNvSpPr>
      </xdr:nvSpPr>
      <xdr:spPr>
        <a:xfrm>
          <a:off x="7820025" y="4200525"/>
          <a:ext cx="2571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25</xdr:row>
      <xdr:rowOff>47625</xdr:rowOff>
    </xdr:from>
    <xdr:to>
      <xdr:col>10</xdr:col>
      <xdr:colOff>171450</xdr:colOff>
      <xdr:row>27</xdr:row>
      <xdr:rowOff>57150</xdr:rowOff>
    </xdr:to>
    <xdr:sp>
      <xdr:nvSpPr>
        <xdr:cNvPr id="44" name="Line 235"/>
        <xdr:cNvSpPr>
          <a:spLocks/>
        </xdr:cNvSpPr>
      </xdr:nvSpPr>
      <xdr:spPr>
        <a:xfrm flipV="1">
          <a:off x="7829550" y="3943350"/>
          <a:ext cx="0" cy="2571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933450</xdr:colOff>
      <xdr:row>1</xdr:row>
      <xdr:rowOff>314325</xdr:rowOff>
    </xdr:from>
    <xdr:ext cx="542925" cy="180975"/>
    <xdr:sp>
      <xdr:nvSpPr>
        <xdr:cNvPr id="45" name="TextBox 239"/>
        <xdr:cNvSpPr txBox="1">
          <a:spLocks noChangeArrowheads="1"/>
        </xdr:cNvSpPr>
      </xdr:nvSpPr>
      <xdr:spPr>
        <a:xfrm>
          <a:off x="6762750" y="400050"/>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twoCellAnchor>
    <xdr:from>
      <xdr:col>11</xdr:col>
      <xdr:colOff>428625</xdr:colOff>
      <xdr:row>20</xdr:row>
      <xdr:rowOff>19050</xdr:rowOff>
    </xdr:from>
    <xdr:to>
      <xdr:col>12</xdr:col>
      <xdr:colOff>114300</xdr:colOff>
      <xdr:row>20</xdr:row>
      <xdr:rowOff>161925</xdr:rowOff>
    </xdr:to>
    <xdr:sp>
      <xdr:nvSpPr>
        <xdr:cNvPr id="46" name="TextBox 240">
          <a:hlinkClick r:id="rId22"/>
        </xdr:cNvPr>
        <xdr:cNvSpPr txBox="1">
          <a:spLocks noChangeArrowheads="1"/>
        </xdr:cNvSpPr>
      </xdr:nvSpPr>
      <xdr:spPr>
        <a:xfrm>
          <a:off x="8686800" y="30384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10</xdr:col>
      <xdr:colOff>390525</xdr:colOff>
      <xdr:row>20</xdr:row>
      <xdr:rowOff>19050</xdr:rowOff>
    </xdr:from>
    <xdr:to>
      <xdr:col>11</xdr:col>
      <xdr:colOff>419100</xdr:colOff>
      <xdr:row>21</xdr:row>
      <xdr:rowOff>9525</xdr:rowOff>
    </xdr:to>
    <xdr:sp>
      <xdr:nvSpPr>
        <xdr:cNvPr id="47" name="TextBox 241"/>
        <xdr:cNvSpPr txBox="1">
          <a:spLocks noChangeArrowheads="1"/>
        </xdr:cNvSpPr>
      </xdr:nvSpPr>
      <xdr:spPr>
        <a:xfrm>
          <a:off x="8048625" y="3038475"/>
          <a:ext cx="628650" cy="1619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Click here: 
</a:t>
          </a:r>
        </a:p>
      </xdr:txBody>
    </xdr:sp>
    <xdr:clientData/>
  </xdr:twoCellAnchor>
  <xdr:twoCellAnchor>
    <xdr:from>
      <xdr:col>10</xdr:col>
      <xdr:colOff>400050</xdr:colOff>
      <xdr:row>20</xdr:row>
      <xdr:rowOff>161925</xdr:rowOff>
    </xdr:from>
    <xdr:to>
      <xdr:col>12</xdr:col>
      <xdr:colOff>457200</xdr:colOff>
      <xdr:row>22</xdr:row>
      <xdr:rowOff>152400</xdr:rowOff>
    </xdr:to>
    <xdr:sp>
      <xdr:nvSpPr>
        <xdr:cNvPr id="48" name="TextBox 243"/>
        <xdr:cNvSpPr txBox="1">
          <a:spLocks noChangeArrowheads="1"/>
        </xdr:cNvSpPr>
      </xdr:nvSpPr>
      <xdr:spPr>
        <a:xfrm>
          <a:off x="8058150" y="3181350"/>
          <a:ext cx="1190625" cy="3333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for help using option buttons below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xdr:row>
      <xdr:rowOff>76200</xdr:rowOff>
    </xdr:from>
    <xdr:to>
      <xdr:col>4</xdr:col>
      <xdr:colOff>1190625</xdr:colOff>
      <xdr:row>2</xdr:row>
      <xdr:rowOff>219075</xdr:rowOff>
    </xdr:to>
    <xdr:sp>
      <xdr:nvSpPr>
        <xdr:cNvPr id="1" name="TextBox 31"/>
        <xdr:cNvSpPr txBox="1">
          <a:spLocks noChangeArrowheads="1"/>
        </xdr:cNvSpPr>
      </xdr:nvSpPr>
      <xdr:spPr>
        <a:xfrm>
          <a:off x="981075" y="314325"/>
          <a:ext cx="3810000"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oneCellAnchor>
    <xdr:from>
      <xdr:col>4</xdr:col>
      <xdr:colOff>1704975</xdr:colOff>
      <xdr:row>2</xdr:row>
      <xdr:rowOff>123825</xdr:rowOff>
    </xdr:from>
    <xdr:ext cx="542925" cy="180975"/>
    <xdr:sp>
      <xdr:nvSpPr>
        <xdr:cNvPr id="2" name="TextBox 32"/>
        <xdr:cNvSpPr txBox="1">
          <a:spLocks noChangeArrowheads="1"/>
        </xdr:cNvSpPr>
      </xdr:nvSpPr>
      <xdr:spPr>
        <a:xfrm>
          <a:off x="5305425" y="361950"/>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xdr:colOff>
      <xdr:row>21</xdr:row>
      <xdr:rowOff>419100</xdr:rowOff>
    </xdr:from>
    <xdr:ext cx="304800" cy="142875"/>
    <xdr:sp>
      <xdr:nvSpPr>
        <xdr:cNvPr id="1" name="TextBox 7">
          <a:hlinkClick r:id="rId1"/>
        </xdr:cNvPr>
        <xdr:cNvSpPr txBox="1">
          <a:spLocks noChangeArrowheads="1"/>
        </xdr:cNvSpPr>
      </xdr:nvSpPr>
      <xdr:spPr>
        <a:xfrm>
          <a:off x="2971800" y="751522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47625</xdr:colOff>
      <xdr:row>19</xdr:row>
      <xdr:rowOff>619125</xdr:rowOff>
    </xdr:from>
    <xdr:ext cx="304800" cy="142875"/>
    <xdr:sp>
      <xdr:nvSpPr>
        <xdr:cNvPr id="2" name="TextBox 8">
          <a:hlinkClick r:id="rId2"/>
        </xdr:cNvPr>
        <xdr:cNvSpPr txBox="1">
          <a:spLocks noChangeArrowheads="1"/>
        </xdr:cNvSpPr>
      </xdr:nvSpPr>
      <xdr:spPr>
        <a:xfrm>
          <a:off x="2971800" y="626745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25</xdr:row>
      <xdr:rowOff>1057275</xdr:rowOff>
    </xdr:from>
    <xdr:ext cx="304800" cy="142875"/>
    <xdr:sp>
      <xdr:nvSpPr>
        <xdr:cNvPr id="3" name="TextBox 10">
          <a:hlinkClick r:id="rId3"/>
        </xdr:cNvPr>
        <xdr:cNvSpPr txBox="1">
          <a:spLocks noChangeArrowheads="1"/>
        </xdr:cNvSpPr>
      </xdr:nvSpPr>
      <xdr:spPr>
        <a:xfrm>
          <a:off x="2981325" y="997267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47625</xdr:colOff>
      <xdr:row>23</xdr:row>
      <xdr:rowOff>238125</xdr:rowOff>
    </xdr:from>
    <xdr:ext cx="304800" cy="142875"/>
    <xdr:sp>
      <xdr:nvSpPr>
        <xdr:cNvPr id="4" name="TextBox 11">
          <a:hlinkClick r:id="rId4"/>
        </xdr:cNvPr>
        <xdr:cNvSpPr txBox="1">
          <a:spLocks noChangeArrowheads="1"/>
        </xdr:cNvSpPr>
      </xdr:nvSpPr>
      <xdr:spPr>
        <a:xfrm>
          <a:off x="2971800" y="840105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35</xdr:row>
      <xdr:rowOff>85725</xdr:rowOff>
    </xdr:from>
    <xdr:ext cx="304800" cy="142875"/>
    <xdr:sp>
      <xdr:nvSpPr>
        <xdr:cNvPr id="5" name="TextBox 23">
          <a:hlinkClick r:id="rId5"/>
        </xdr:cNvPr>
        <xdr:cNvSpPr txBox="1">
          <a:spLocks noChangeArrowheads="1"/>
        </xdr:cNvSpPr>
      </xdr:nvSpPr>
      <xdr:spPr>
        <a:xfrm>
          <a:off x="2981325" y="1730692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33</xdr:row>
      <xdr:rowOff>895350</xdr:rowOff>
    </xdr:from>
    <xdr:ext cx="304800" cy="142875"/>
    <xdr:sp>
      <xdr:nvSpPr>
        <xdr:cNvPr id="6" name="TextBox 24">
          <a:hlinkClick r:id="rId6"/>
        </xdr:cNvPr>
        <xdr:cNvSpPr txBox="1">
          <a:spLocks noChangeArrowheads="1"/>
        </xdr:cNvSpPr>
      </xdr:nvSpPr>
      <xdr:spPr>
        <a:xfrm>
          <a:off x="2981325" y="1602105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47625</xdr:colOff>
      <xdr:row>43</xdr:row>
      <xdr:rowOff>1228725</xdr:rowOff>
    </xdr:from>
    <xdr:ext cx="304800" cy="142875"/>
    <xdr:sp>
      <xdr:nvSpPr>
        <xdr:cNvPr id="7" name="TextBox 25">
          <a:hlinkClick r:id="rId7"/>
        </xdr:cNvPr>
        <xdr:cNvSpPr txBox="1">
          <a:spLocks noChangeArrowheads="1"/>
        </xdr:cNvSpPr>
      </xdr:nvSpPr>
      <xdr:spPr>
        <a:xfrm>
          <a:off x="2971800" y="2074545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66675</xdr:colOff>
      <xdr:row>45</xdr:row>
      <xdr:rowOff>247650</xdr:rowOff>
    </xdr:from>
    <xdr:ext cx="304800" cy="142875"/>
    <xdr:sp>
      <xdr:nvSpPr>
        <xdr:cNvPr id="8" name="TextBox 26">
          <a:hlinkClick r:id="rId8"/>
        </xdr:cNvPr>
        <xdr:cNvSpPr txBox="1">
          <a:spLocks noChangeArrowheads="1"/>
        </xdr:cNvSpPr>
      </xdr:nvSpPr>
      <xdr:spPr>
        <a:xfrm>
          <a:off x="2990850" y="2235517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49</xdr:row>
      <xdr:rowOff>438150</xdr:rowOff>
    </xdr:from>
    <xdr:ext cx="304800" cy="142875"/>
    <xdr:sp>
      <xdr:nvSpPr>
        <xdr:cNvPr id="9" name="TextBox 28">
          <a:hlinkClick r:id="rId9"/>
        </xdr:cNvPr>
        <xdr:cNvSpPr txBox="1">
          <a:spLocks noChangeArrowheads="1"/>
        </xdr:cNvSpPr>
      </xdr:nvSpPr>
      <xdr:spPr>
        <a:xfrm>
          <a:off x="2981325" y="235458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62</xdr:row>
      <xdr:rowOff>180975</xdr:rowOff>
    </xdr:from>
    <xdr:ext cx="304800" cy="142875"/>
    <xdr:sp>
      <xdr:nvSpPr>
        <xdr:cNvPr id="10" name="TextBox 29">
          <a:hlinkClick r:id="rId10"/>
        </xdr:cNvPr>
        <xdr:cNvSpPr txBox="1">
          <a:spLocks noChangeArrowheads="1"/>
        </xdr:cNvSpPr>
      </xdr:nvSpPr>
      <xdr:spPr>
        <a:xfrm>
          <a:off x="2981325" y="329946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twoCellAnchor>
    <xdr:from>
      <xdr:col>9</xdr:col>
      <xdr:colOff>142875</xdr:colOff>
      <xdr:row>1</xdr:row>
      <xdr:rowOff>133350</xdr:rowOff>
    </xdr:from>
    <xdr:to>
      <xdr:col>12</xdr:col>
      <xdr:colOff>0</xdr:colOff>
      <xdr:row>1</xdr:row>
      <xdr:rowOff>390525</xdr:rowOff>
    </xdr:to>
    <xdr:sp>
      <xdr:nvSpPr>
        <xdr:cNvPr id="11" name="AutoShape 31">
          <a:hlinkClick r:id="rId11"/>
        </xdr:cNvPr>
        <xdr:cNvSpPr>
          <a:spLocks/>
        </xdr:cNvSpPr>
      </xdr:nvSpPr>
      <xdr:spPr>
        <a:xfrm>
          <a:off x="6972300" y="209550"/>
          <a:ext cx="2190750" cy="257175"/>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latin typeface="Arial"/>
              <a:ea typeface="Arial"/>
              <a:cs typeface="Arial"/>
            </a:rPr>
            <a:t>Back to Instructions</a:t>
          </a:r>
        </a:p>
      </xdr:txBody>
    </xdr:sp>
    <xdr:clientData/>
  </xdr:twoCellAnchor>
  <xdr:oneCellAnchor>
    <xdr:from>
      <xdr:col>3</xdr:col>
      <xdr:colOff>47625</xdr:colOff>
      <xdr:row>51</xdr:row>
      <xdr:rowOff>485775</xdr:rowOff>
    </xdr:from>
    <xdr:ext cx="304800" cy="142875"/>
    <xdr:sp>
      <xdr:nvSpPr>
        <xdr:cNvPr id="12" name="TextBox 32">
          <a:hlinkClick r:id="rId12"/>
        </xdr:cNvPr>
        <xdr:cNvSpPr txBox="1">
          <a:spLocks noChangeArrowheads="1"/>
        </xdr:cNvSpPr>
      </xdr:nvSpPr>
      <xdr:spPr>
        <a:xfrm>
          <a:off x="2971800" y="248031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60</xdr:row>
      <xdr:rowOff>57150</xdr:rowOff>
    </xdr:from>
    <xdr:ext cx="304800" cy="142875"/>
    <xdr:sp>
      <xdr:nvSpPr>
        <xdr:cNvPr id="13" name="TextBox 33">
          <a:hlinkClick r:id="rId13"/>
        </xdr:cNvPr>
        <xdr:cNvSpPr txBox="1">
          <a:spLocks noChangeArrowheads="1"/>
        </xdr:cNvSpPr>
      </xdr:nvSpPr>
      <xdr:spPr>
        <a:xfrm>
          <a:off x="2981325" y="3094672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5</xdr:row>
      <xdr:rowOff>38100</xdr:rowOff>
    </xdr:from>
    <xdr:ext cx="304800" cy="142875"/>
    <xdr:sp>
      <xdr:nvSpPr>
        <xdr:cNvPr id="14" name="TextBox 35">
          <a:hlinkClick r:id="rId14"/>
        </xdr:cNvPr>
        <xdr:cNvSpPr txBox="1">
          <a:spLocks noChangeArrowheads="1"/>
        </xdr:cNvSpPr>
      </xdr:nvSpPr>
      <xdr:spPr>
        <a:xfrm>
          <a:off x="2981325" y="10287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7</xdr:row>
      <xdr:rowOff>238125</xdr:rowOff>
    </xdr:from>
    <xdr:ext cx="304800" cy="142875"/>
    <xdr:sp>
      <xdr:nvSpPr>
        <xdr:cNvPr id="15" name="TextBox 36">
          <a:hlinkClick r:id="rId15"/>
        </xdr:cNvPr>
        <xdr:cNvSpPr txBox="1">
          <a:spLocks noChangeArrowheads="1"/>
        </xdr:cNvSpPr>
      </xdr:nvSpPr>
      <xdr:spPr>
        <a:xfrm>
          <a:off x="2981325" y="153352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66675</xdr:colOff>
      <xdr:row>9</xdr:row>
      <xdr:rowOff>161925</xdr:rowOff>
    </xdr:from>
    <xdr:ext cx="304800" cy="142875"/>
    <xdr:sp>
      <xdr:nvSpPr>
        <xdr:cNvPr id="16" name="TextBox 37">
          <a:hlinkClick r:id="rId16"/>
        </xdr:cNvPr>
        <xdr:cNvSpPr txBox="1">
          <a:spLocks noChangeArrowheads="1"/>
        </xdr:cNvSpPr>
      </xdr:nvSpPr>
      <xdr:spPr>
        <a:xfrm>
          <a:off x="2990850" y="21717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66675</xdr:colOff>
      <xdr:row>11</xdr:row>
      <xdr:rowOff>152400</xdr:rowOff>
    </xdr:from>
    <xdr:ext cx="304800" cy="142875"/>
    <xdr:sp>
      <xdr:nvSpPr>
        <xdr:cNvPr id="17" name="TextBox 38">
          <a:hlinkClick r:id="rId17"/>
        </xdr:cNvPr>
        <xdr:cNvSpPr txBox="1">
          <a:spLocks noChangeArrowheads="1"/>
        </xdr:cNvSpPr>
      </xdr:nvSpPr>
      <xdr:spPr>
        <a:xfrm>
          <a:off x="2990850" y="27432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31</xdr:row>
      <xdr:rowOff>704850</xdr:rowOff>
    </xdr:from>
    <xdr:ext cx="304800" cy="142875"/>
    <xdr:sp>
      <xdr:nvSpPr>
        <xdr:cNvPr id="18" name="TextBox 39">
          <a:hlinkClick r:id="rId18"/>
        </xdr:cNvPr>
        <xdr:cNvSpPr txBox="1">
          <a:spLocks noChangeArrowheads="1"/>
        </xdr:cNvSpPr>
      </xdr:nvSpPr>
      <xdr:spPr>
        <a:xfrm>
          <a:off x="2981325" y="1418272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47625</xdr:colOff>
      <xdr:row>53</xdr:row>
      <xdr:rowOff>485775</xdr:rowOff>
    </xdr:from>
    <xdr:ext cx="304800" cy="142875"/>
    <xdr:sp>
      <xdr:nvSpPr>
        <xdr:cNvPr id="19" name="TextBox 40">
          <a:hlinkClick r:id="rId19"/>
        </xdr:cNvPr>
        <xdr:cNvSpPr txBox="1">
          <a:spLocks noChangeArrowheads="1"/>
        </xdr:cNvSpPr>
      </xdr:nvSpPr>
      <xdr:spPr>
        <a:xfrm>
          <a:off x="2971800" y="2599372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47625</xdr:colOff>
      <xdr:row>55</xdr:row>
      <xdr:rowOff>962025</xdr:rowOff>
    </xdr:from>
    <xdr:ext cx="304800" cy="142875"/>
    <xdr:sp>
      <xdr:nvSpPr>
        <xdr:cNvPr id="20" name="TextBox 41">
          <a:hlinkClick r:id="rId20"/>
        </xdr:cNvPr>
        <xdr:cNvSpPr txBox="1">
          <a:spLocks noChangeArrowheads="1"/>
        </xdr:cNvSpPr>
      </xdr:nvSpPr>
      <xdr:spPr>
        <a:xfrm>
          <a:off x="2971800" y="27536775"/>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oneCellAnchor>
    <xdr:from>
      <xdr:col>3</xdr:col>
      <xdr:colOff>57150</xdr:colOff>
      <xdr:row>57</xdr:row>
      <xdr:rowOff>257175</xdr:rowOff>
    </xdr:from>
    <xdr:ext cx="304800" cy="142875"/>
    <xdr:sp>
      <xdr:nvSpPr>
        <xdr:cNvPr id="21" name="TextBox 42">
          <a:hlinkClick r:id="rId21"/>
        </xdr:cNvPr>
        <xdr:cNvSpPr txBox="1">
          <a:spLocks noChangeArrowheads="1"/>
        </xdr:cNvSpPr>
      </xdr:nvSpPr>
      <xdr:spPr>
        <a:xfrm>
          <a:off x="2981325" y="2897505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twoCellAnchor>
    <xdr:from>
      <xdr:col>2</xdr:col>
      <xdr:colOff>1647825</xdr:colOff>
      <xdr:row>1</xdr:row>
      <xdr:rowOff>323850</xdr:rowOff>
    </xdr:from>
    <xdr:to>
      <xdr:col>6</xdr:col>
      <xdr:colOff>1981200</xdr:colOff>
      <xdr:row>1</xdr:row>
      <xdr:rowOff>466725</xdr:rowOff>
    </xdr:to>
    <xdr:sp>
      <xdr:nvSpPr>
        <xdr:cNvPr id="22" name="TextBox 44"/>
        <xdr:cNvSpPr txBox="1">
          <a:spLocks noChangeArrowheads="1"/>
        </xdr:cNvSpPr>
      </xdr:nvSpPr>
      <xdr:spPr>
        <a:xfrm>
          <a:off x="1819275" y="400050"/>
          <a:ext cx="4219575"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oneCellAnchor>
    <xdr:from>
      <xdr:col>6</xdr:col>
      <xdr:colOff>1981200</xdr:colOff>
      <xdr:row>1</xdr:row>
      <xdr:rowOff>352425</xdr:rowOff>
    </xdr:from>
    <xdr:ext cx="542925" cy="180975"/>
    <xdr:sp>
      <xdr:nvSpPr>
        <xdr:cNvPr id="23" name="TextBox 45"/>
        <xdr:cNvSpPr txBox="1">
          <a:spLocks noChangeArrowheads="1"/>
        </xdr:cNvSpPr>
      </xdr:nvSpPr>
      <xdr:spPr>
        <a:xfrm>
          <a:off x="6038850" y="428625"/>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oneCellAnchor>
    <xdr:from>
      <xdr:col>3</xdr:col>
      <xdr:colOff>57150</xdr:colOff>
      <xdr:row>64</xdr:row>
      <xdr:rowOff>1076325</xdr:rowOff>
    </xdr:from>
    <xdr:ext cx="304800" cy="142875"/>
    <xdr:sp>
      <xdr:nvSpPr>
        <xdr:cNvPr id="24" name="TextBox 46">
          <a:hlinkClick r:id="rId22"/>
        </xdr:cNvPr>
        <xdr:cNvSpPr txBox="1">
          <a:spLocks noChangeArrowheads="1"/>
        </xdr:cNvSpPr>
      </xdr:nvSpPr>
      <xdr:spPr>
        <a:xfrm>
          <a:off x="2981325" y="344805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twoCellAnchor>
    <xdr:from>
      <xdr:col>4</xdr:col>
      <xdr:colOff>57150</xdr:colOff>
      <xdr:row>64</xdr:row>
      <xdr:rowOff>66675</xdr:rowOff>
    </xdr:from>
    <xdr:to>
      <xdr:col>6</xdr:col>
      <xdr:colOff>1190625</xdr:colOff>
      <xdr:row>64</xdr:row>
      <xdr:rowOff>419100</xdr:rowOff>
    </xdr:to>
    <xdr:sp>
      <xdr:nvSpPr>
        <xdr:cNvPr id="25" name="TextBox 48"/>
        <xdr:cNvSpPr txBox="1">
          <a:spLocks noChangeArrowheads="1"/>
        </xdr:cNvSpPr>
      </xdr:nvSpPr>
      <xdr:spPr>
        <a:xfrm>
          <a:off x="3409950" y="33470850"/>
          <a:ext cx="1838325" cy="352425"/>
        </a:xfrm>
        <a:prstGeom prst="rect">
          <a:avLst/>
        </a:prstGeom>
        <a:noFill/>
        <a:ln w="12700" cmpd="sng">
          <a:noFill/>
        </a:ln>
      </xdr:spPr>
      <xdr:txBody>
        <a:bodyPr vertOverflow="clip" wrap="square"/>
        <a:p>
          <a:pPr algn="l">
            <a:defRPr/>
          </a:pPr>
          <a:r>
            <a:rPr lang="en-US" cap="none" sz="900" b="0" i="0" u="none" baseline="0"/>
            <a:t>To use the percent value choose this button</a:t>
          </a:r>
        </a:p>
      </xdr:txBody>
    </xdr:sp>
    <xdr:clientData/>
  </xdr:twoCellAnchor>
  <xdr:twoCellAnchor>
    <xdr:from>
      <xdr:col>6</xdr:col>
      <xdr:colOff>1590675</xdr:colOff>
      <xdr:row>64</xdr:row>
      <xdr:rowOff>95250</xdr:rowOff>
    </xdr:from>
    <xdr:to>
      <xdr:col>9</xdr:col>
      <xdr:colOff>1943100</xdr:colOff>
      <xdr:row>64</xdr:row>
      <xdr:rowOff>457200</xdr:rowOff>
    </xdr:to>
    <xdr:sp>
      <xdr:nvSpPr>
        <xdr:cNvPr id="26" name="TextBox 51"/>
        <xdr:cNvSpPr txBox="1">
          <a:spLocks noChangeArrowheads="1"/>
        </xdr:cNvSpPr>
      </xdr:nvSpPr>
      <xdr:spPr>
        <a:xfrm>
          <a:off x="5648325" y="33499425"/>
          <a:ext cx="3124200" cy="361950"/>
        </a:xfrm>
        <a:prstGeom prst="rect">
          <a:avLst/>
        </a:prstGeom>
        <a:noFill/>
        <a:ln w="12700" cmpd="sng">
          <a:noFill/>
        </a:ln>
      </xdr:spPr>
      <xdr:txBody>
        <a:bodyPr vertOverflow="clip" wrap="square"/>
        <a:p>
          <a:pPr algn="l">
            <a:defRPr/>
          </a:pPr>
          <a:r>
            <a:rPr lang="en-US" cap="none" sz="900" b="0" i="0" u="none" baseline="0"/>
            <a:t>To enter a value choose this button and enter the value in the cell to the right</a:t>
          </a:r>
        </a:p>
      </xdr:txBody>
    </xdr:sp>
    <xdr:clientData/>
  </xdr:twoCellAnchor>
  <xdr:twoCellAnchor editAs="oneCell">
    <xdr:from>
      <xdr:col>6</xdr:col>
      <xdr:colOff>133350</xdr:colOff>
      <xdr:row>64</xdr:row>
      <xdr:rowOff>619125</xdr:rowOff>
    </xdr:from>
    <xdr:to>
      <xdr:col>8</xdr:col>
      <xdr:colOff>352425</xdr:colOff>
      <xdr:row>64</xdr:row>
      <xdr:rowOff>1123950</xdr:rowOff>
    </xdr:to>
    <xdr:pic>
      <xdr:nvPicPr>
        <xdr:cNvPr id="27" name="Picture 57"/>
        <xdr:cNvPicPr preferRelativeResize="1">
          <a:picLocks noChangeAspect="1"/>
        </xdr:cNvPicPr>
      </xdr:nvPicPr>
      <xdr:blipFill>
        <a:blip r:embed="rId23"/>
        <a:srcRect l="60702" t="49699" r="19531" b="44999"/>
        <a:stretch>
          <a:fillRect/>
        </a:stretch>
      </xdr:blipFill>
      <xdr:spPr>
        <a:xfrm>
          <a:off x="4191000" y="34023300"/>
          <a:ext cx="2409825" cy="495300"/>
        </a:xfrm>
        <a:prstGeom prst="rect">
          <a:avLst/>
        </a:prstGeom>
        <a:noFill/>
        <a:ln w="1" cmpd="sng">
          <a:noFill/>
        </a:ln>
      </xdr:spPr>
    </xdr:pic>
    <xdr:clientData/>
  </xdr:twoCellAnchor>
  <xdr:twoCellAnchor>
    <xdr:from>
      <xdr:col>4</xdr:col>
      <xdr:colOff>76200</xdr:colOff>
      <xdr:row>64</xdr:row>
      <xdr:rowOff>1362075</xdr:rowOff>
    </xdr:from>
    <xdr:to>
      <xdr:col>11</xdr:col>
      <xdr:colOff>85725</xdr:colOff>
      <xdr:row>64</xdr:row>
      <xdr:rowOff>2228850</xdr:rowOff>
    </xdr:to>
    <xdr:sp>
      <xdr:nvSpPr>
        <xdr:cNvPr id="28" name="TextBox 54"/>
        <xdr:cNvSpPr txBox="1">
          <a:spLocks noChangeArrowheads="1"/>
        </xdr:cNvSpPr>
      </xdr:nvSpPr>
      <xdr:spPr>
        <a:xfrm>
          <a:off x="3429000" y="34766250"/>
          <a:ext cx="5657850" cy="876300"/>
        </a:xfrm>
        <a:prstGeom prst="rect">
          <a:avLst/>
        </a:prstGeom>
        <a:noFill/>
        <a:ln w="12700" cmpd="sng">
          <a:noFill/>
        </a:ln>
      </xdr:spPr>
      <xdr:txBody>
        <a:bodyPr vertOverflow="clip" wrap="square"/>
        <a:p>
          <a:pPr algn="l">
            <a:defRPr/>
          </a:pPr>
          <a:r>
            <a:rPr lang="en-US" cap="none" sz="900" b="1" i="0" u="none" baseline="0">
              <a:latin typeface="Courier New"/>
              <a:ea typeface="Courier New"/>
              <a:cs typeface="Courier New"/>
            </a:rPr>
            <a:t>NOTE:</a:t>
          </a:r>
          <a:r>
            <a:rPr lang="en-US" cap="none" sz="900" b="0" i="0" u="none" baseline="0">
              <a:latin typeface="Courier New"/>
              <a:ea typeface="Courier New"/>
              <a:cs typeface="Courier New"/>
            </a:rPr>
            <a:t> For unbilled unmetered consumption and unauthorized consumption, a recommended default value can be applied by selecting the Percent option. The default values are based on fixed percentages of water supplied and are recommended for use in this audit unless the auditor has well validated data for their system. Default values are shown by purple cells, as shown in the example above.</a:t>
          </a:r>
        </a:p>
      </xdr:txBody>
    </xdr:sp>
    <xdr:clientData/>
  </xdr:twoCellAnchor>
  <xdr:twoCellAnchor>
    <xdr:from>
      <xdr:col>6</xdr:col>
      <xdr:colOff>1066800</xdr:colOff>
      <xdr:row>64</xdr:row>
      <xdr:rowOff>333375</xdr:rowOff>
    </xdr:from>
    <xdr:to>
      <xdr:col>6</xdr:col>
      <xdr:colOff>1543050</xdr:colOff>
      <xdr:row>64</xdr:row>
      <xdr:rowOff>800100</xdr:rowOff>
    </xdr:to>
    <xdr:sp>
      <xdr:nvSpPr>
        <xdr:cNvPr id="29" name="Line 55"/>
        <xdr:cNvSpPr>
          <a:spLocks/>
        </xdr:cNvSpPr>
      </xdr:nvSpPr>
      <xdr:spPr>
        <a:xfrm flipH="1">
          <a:off x="5124450" y="33737550"/>
          <a:ext cx="476250" cy="46672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64</xdr:row>
      <xdr:rowOff>419100</xdr:rowOff>
    </xdr:from>
    <xdr:to>
      <xdr:col>6</xdr:col>
      <xdr:colOff>809625</xdr:colOff>
      <xdr:row>64</xdr:row>
      <xdr:rowOff>809625</xdr:rowOff>
    </xdr:to>
    <xdr:sp>
      <xdr:nvSpPr>
        <xdr:cNvPr id="30" name="Line 49"/>
        <xdr:cNvSpPr>
          <a:spLocks/>
        </xdr:cNvSpPr>
      </xdr:nvSpPr>
      <xdr:spPr>
        <a:xfrm>
          <a:off x="4505325" y="33823275"/>
          <a:ext cx="361950" cy="39052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64</xdr:row>
      <xdr:rowOff>409575</xdr:rowOff>
    </xdr:from>
    <xdr:to>
      <xdr:col>9</xdr:col>
      <xdr:colOff>876300</xdr:colOff>
      <xdr:row>64</xdr:row>
      <xdr:rowOff>923925</xdr:rowOff>
    </xdr:to>
    <xdr:sp>
      <xdr:nvSpPr>
        <xdr:cNvPr id="31" name="Line 52"/>
        <xdr:cNvSpPr>
          <a:spLocks/>
        </xdr:cNvSpPr>
      </xdr:nvSpPr>
      <xdr:spPr>
        <a:xfrm flipH="1">
          <a:off x="6343650" y="33813750"/>
          <a:ext cx="1362075" cy="51435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64</xdr:row>
      <xdr:rowOff>2247900</xdr:rowOff>
    </xdr:from>
    <xdr:to>
      <xdr:col>11</xdr:col>
      <xdr:colOff>104775</xdr:colOff>
      <xdr:row>64</xdr:row>
      <xdr:rowOff>2590800</xdr:rowOff>
    </xdr:to>
    <xdr:sp>
      <xdr:nvSpPr>
        <xdr:cNvPr id="32" name="TextBox 58"/>
        <xdr:cNvSpPr txBox="1">
          <a:spLocks noChangeArrowheads="1"/>
        </xdr:cNvSpPr>
      </xdr:nvSpPr>
      <xdr:spPr>
        <a:xfrm>
          <a:off x="3438525" y="35652075"/>
          <a:ext cx="5667375" cy="342900"/>
        </a:xfrm>
        <a:prstGeom prst="rect">
          <a:avLst/>
        </a:prstGeom>
        <a:noFill/>
        <a:ln w="12700" cmpd="sng">
          <a:noFill/>
        </a:ln>
      </xdr:spPr>
      <xdr:txBody>
        <a:bodyPr vertOverflow="clip" wrap="square"/>
        <a:p>
          <a:pPr algn="l">
            <a:defRPr/>
          </a:pPr>
          <a:r>
            <a:rPr lang="en-US" cap="none" sz="900" b="0" i="0" u="none" baseline="0"/>
            <a:t>If a default value is selected, the user does not need to identify if an estimated or measured value has been used, the user should leave the drop-down box empty.</a:t>
          </a:r>
        </a:p>
      </xdr:txBody>
    </xdr:sp>
    <xdr:clientData/>
  </xdr:twoCellAnchor>
  <xdr:oneCellAnchor>
    <xdr:from>
      <xdr:col>3</xdr:col>
      <xdr:colOff>57150</xdr:colOff>
      <xdr:row>66</xdr:row>
      <xdr:rowOff>1076325</xdr:rowOff>
    </xdr:from>
    <xdr:ext cx="304800" cy="142875"/>
    <xdr:sp>
      <xdr:nvSpPr>
        <xdr:cNvPr id="33" name="TextBox 66">
          <a:hlinkClick r:id="rId24"/>
        </xdr:cNvPr>
        <xdr:cNvSpPr txBox="1">
          <a:spLocks noChangeArrowheads="1"/>
        </xdr:cNvSpPr>
      </xdr:nvSpPr>
      <xdr:spPr>
        <a:xfrm>
          <a:off x="2981325" y="37223700"/>
          <a:ext cx="304800"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Find</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104775</xdr:rowOff>
    </xdr:from>
    <xdr:to>
      <xdr:col>10</xdr:col>
      <xdr:colOff>85725</xdr:colOff>
      <xdr:row>1</xdr:row>
      <xdr:rowOff>361950</xdr:rowOff>
    </xdr:to>
    <xdr:sp>
      <xdr:nvSpPr>
        <xdr:cNvPr id="1" name="AutoShape 12">
          <a:hlinkClick r:id="rId1"/>
        </xdr:cNvPr>
        <xdr:cNvSpPr>
          <a:spLocks/>
        </xdr:cNvSpPr>
      </xdr:nvSpPr>
      <xdr:spPr>
        <a:xfrm>
          <a:off x="8210550" y="209550"/>
          <a:ext cx="1304925" cy="257175"/>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900" b="1" i="0" u="sng" baseline="0">
              <a:solidFill>
                <a:srgbClr val="FFFFFF"/>
              </a:solidFill>
              <a:latin typeface="Arial"/>
              <a:ea typeface="Arial"/>
              <a:cs typeface="Arial"/>
            </a:rPr>
            <a:t>Back to Instructions</a:t>
          </a:r>
        </a:p>
      </xdr:txBody>
    </xdr:sp>
    <xdr:clientData/>
  </xdr:twoCellAnchor>
  <xdr:twoCellAnchor>
    <xdr:from>
      <xdr:col>3</xdr:col>
      <xdr:colOff>952500</xdr:colOff>
      <xdr:row>1</xdr:row>
      <xdr:rowOff>295275</xdr:rowOff>
    </xdr:from>
    <xdr:to>
      <xdr:col>4</xdr:col>
      <xdr:colOff>1943100</xdr:colOff>
      <xdr:row>1</xdr:row>
      <xdr:rowOff>438150</xdr:rowOff>
    </xdr:to>
    <xdr:sp>
      <xdr:nvSpPr>
        <xdr:cNvPr id="2" name="TextBox 15"/>
        <xdr:cNvSpPr txBox="1">
          <a:spLocks noChangeArrowheads="1"/>
        </xdr:cNvSpPr>
      </xdr:nvSpPr>
      <xdr:spPr>
        <a:xfrm>
          <a:off x="2466975" y="400050"/>
          <a:ext cx="3629025"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oneCellAnchor>
    <xdr:from>
      <xdr:col>5</xdr:col>
      <xdr:colOff>1019175</xdr:colOff>
      <xdr:row>1</xdr:row>
      <xdr:rowOff>314325</xdr:rowOff>
    </xdr:from>
    <xdr:ext cx="542925" cy="180975"/>
    <xdr:sp>
      <xdr:nvSpPr>
        <xdr:cNvPr id="3" name="TextBox 16"/>
        <xdr:cNvSpPr txBox="1">
          <a:spLocks noChangeArrowheads="1"/>
        </xdr:cNvSpPr>
      </xdr:nvSpPr>
      <xdr:spPr>
        <a:xfrm>
          <a:off x="7620000" y="419100"/>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20</xdr:row>
      <xdr:rowOff>161925</xdr:rowOff>
    </xdr:from>
    <xdr:to>
      <xdr:col>3</xdr:col>
      <xdr:colOff>342900</xdr:colOff>
      <xdr:row>21</xdr:row>
      <xdr:rowOff>133350</xdr:rowOff>
    </xdr:to>
    <xdr:sp>
      <xdr:nvSpPr>
        <xdr:cNvPr id="1" name="TextBox 1">
          <a:hlinkClick r:id="rId1"/>
        </xdr:cNvPr>
        <xdr:cNvSpPr txBox="1">
          <a:spLocks noChangeArrowheads="1"/>
        </xdr:cNvSpPr>
      </xdr:nvSpPr>
      <xdr:spPr>
        <a:xfrm>
          <a:off x="4076700" y="31813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22</xdr:row>
      <xdr:rowOff>0</xdr:rowOff>
    </xdr:from>
    <xdr:to>
      <xdr:col>3</xdr:col>
      <xdr:colOff>342900</xdr:colOff>
      <xdr:row>22</xdr:row>
      <xdr:rowOff>142875</xdr:rowOff>
    </xdr:to>
    <xdr:sp>
      <xdr:nvSpPr>
        <xdr:cNvPr id="2" name="TextBox 2">
          <a:hlinkClick r:id="rId2"/>
        </xdr:cNvPr>
        <xdr:cNvSpPr txBox="1">
          <a:spLocks noChangeArrowheads="1"/>
        </xdr:cNvSpPr>
      </xdr:nvSpPr>
      <xdr:spPr>
        <a:xfrm>
          <a:off x="4076700" y="336232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24</xdr:row>
      <xdr:rowOff>19050</xdr:rowOff>
    </xdr:from>
    <xdr:to>
      <xdr:col>3</xdr:col>
      <xdr:colOff>342900</xdr:colOff>
      <xdr:row>24</xdr:row>
      <xdr:rowOff>161925</xdr:rowOff>
    </xdr:to>
    <xdr:sp>
      <xdr:nvSpPr>
        <xdr:cNvPr id="3" name="TextBox 3">
          <a:hlinkClick r:id="rId3"/>
        </xdr:cNvPr>
        <xdr:cNvSpPr txBox="1">
          <a:spLocks noChangeArrowheads="1"/>
        </xdr:cNvSpPr>
      </xdr:nvSpPr>
      <xdr:spPr>
        <a:xfrm>
          <a:off x="4076700" y="37242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12</xdr:row>
      <xdr:rowOff>19050</xdr:rowOff>
    </xdr:from>
    <xdr:to>
      <xdr:col>3</xdr:col>
      <xdr:colOff>342900</xdr:colOff>
      <xdr:row>12</xdr:row>
      <xdr:rowOff>161925</xdr:rowOff>
    </xdr:to>
    <xdr:sp>
      <xdr:nvSpPr>
        <xdr:cNvPr id="4" name="TextBox 4">
          <a:hlinkClick r:id="rId4"/>
        </xdr:cNvPr>
        <xdr:cNvSpPr txBox="1">
          <a:spLocks noChangeArrowheads="1"/>
        </xdr:cNvSpPr>
      </xdr:nvSpPr>
      <xdr:spPr>
        <a:xfrm>
          <a:off x="4076700" y="19621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23</xdr:row>
      <xdr:rowOff>9525</xdr:rowOff>
    </xdr:from>
    <xdr:to>
      <xdr:col>3</xdr:col>
      <xdr:colOff>342900</xdr:colOff>
      <xdr:row>23</xdr:row>
      <xdr:rowOff>152400</xdr:rowOff>
    </xdr:to>
    <xdr:sp>
      <xdr:nvSpPr>
        <xdr:cNvPr id="5" name="TextBox 5">
          <a:hlinkClick r:id="rId5"/>
        </xdr:cNvPr>
        <xdr:cNvSpPr txBox="1">
          <a:spLocks noChangeArrowheads="1"/>
        </xdr:cNvSpPr>
      </xdr:nvSpPr>
      <xdr:spPr>
        <a:xfrm>
          <a:off x="4076700" y="35433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85725</xdr:colOff>
      <xdr:row>3</xdr:row>
      <xdr:rowOff>85725</xdr:rowOff>
    </xdr:from>
    <xdr:to>
      <xdr:col>2</xdr:col>
      <xdr:colOff>304800</xdr:colOff>
      <xdr:row>4</xdr:row>
      <xdr:rowOff>57150</xdr:rowOff>
    </xdr:to>
    <xdr:sp>
      <xdr:nvSpPr>
        <xdr:cNvPr id="6" name="TextBox 6"/>
        <xdr:cNvSpPr txBox="1">
          <a:spLocks noChangeArrowheads="1"/>
        </xdr:cNvSpPr>
      </xdr:nvSpPr>
      <xdr:spPr>
        <a:xfrm>
          <a:off x="180975" y="7524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361950</xdr:colOff>
      <xdr:row>3</xdr:row>
      <xdr:rowOff>76200</xdr:rowOff>
    </xdr:from>
    <xdr:to>
      <xdr:col>2</xdr:col>
      <xdr:colOff>1733550</xdr:colOff>
      <xdr:row>4</xdr:row>
      <xdr:rowOff>76200</xdr:rowOff>
    </xdr:to>
    <xdr:sp>
      <xdr:nvSpPr>
        <xdr:cNvPr id="7" name="TextBox 7"/>
        <xdr:cNvSpPr txBox="1">
          <a:spLocks noChangeArrowheads="1"/>
        </xdr:cNvSpPr>
      </xdr:nvSpPr>
      <xdr:spPr>
        <a:xfrm>
          <a:off x="457200" y="742950"/>
          <a:ext cx="1371600" cy="171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Click to access definition</a:t>
          </a:r>
        </a:p>
      </xdr:txBody>
    </xdr:sp>
    <xdr:clientData/>
  </xdr:twoCellAnchor>
  <xdr:twoCellAnchor>
    <xdr:from>
      <xdr:col>3</xdr:col>
      <xdr:colOff>114300</xdr:colOff>
      <xdr:row>50</xdr:row>
      <xdr:rowOff>28575</xdr:rowOff>
    </xdr:from>
    <xdr:to>
      <xdr:col>3</xdr:col>
      <xdr:colOff>333375</xdr:colOff>
      <xdr:row>51</xdr:row>
      <xdr:rowOff>0</xdr:rowOff>
    </xdr:to>
    <xdr:sp>
      <xdr:nvSpPr>
        <xdr:cNvPr id="8" name="TextBox 8">
          <a:hlinkClick r:id="rId6"/>
        </xdr:cNvPr>
        <xdr:cNvSpPr txBox="1">
          <a:spLocks noChangeArrowheads="1"/>
        </xdr:cNvSpPr>
      </xdr:nvSpPr>
      <xdr:spPr>
        <a:xfrm>
          <a:off x="4067175" y="74199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49</xdr:row>
      <xdr:rowOff>19050</xdr:rowOff>
    </xdr:from>
    <xdr:to>
      <xdr:col>3</xdr:col>
      <xdr:colOff>333375</xdr:colOff>
      <xdr:row>49</xdr:row>
      <xdr:rowOff>161925</xdr:rowOff>
    </xdr:to>
    <xdr:sp>
      <xdr:nvSpPr>
        <xdr:cNvPr id="9" name="TextBox 9">
          <a:hlinkClick r:id="rId7"/>
        </xdr:cNvPr>
        <xdr:cNvSpPr txBox="1">
          <a:spLocks noChangeArrowheads="1"/>
        </xdr:cNvSpPr>
      </xdr:nvSpPr>
      <xdr:spPr>
        <a:xfrm>
          <a:off x="4067175" y="72390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35</xdr:row>
      <xdr:rowOff>28575</xdr:rowOff>
    </xdr:from>
    <xdr:to>
      <xdr:col>3</xdr:col>
      <xdr:colOff>342900</xdr:colOff>
      <xdr:row>36</xdr:row>
      <xdr:rowOff>0</xdr:rowOff>
    </xdr:to>
    <xdr:sp>
      <xdr:nvSpPr>
        <xdr:cNvPr id="10" name="TextBox 10">
          <a:hlinkClick r:id="rId8"/>
        </xdr:cNvPr>
        <xdr:cNvSpPr txBox="1">
          <a:spLocks noChangeArrowheads="1"/>
        </xdr:cNvSpPr>
      </xdr:nvSpPr>
      <xdr:spPr>
        <a:xfrm>
          <a:off x="4076700" y="52482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34</xdr:row>
      <xdr:rowOff>19050</xdr:rowOff>
    </xdr:from>
    <xdr:to>
      <xdr:col>3</xdr:col>
      <xdr:colOff>342900</xdr:colOff>
      <xdr:row>34</xdr:row>
      <xdr:rowOff>161925</xdr:rowOff>
    </xdr:to>
    <xdr:sp>
      <xdr:nvSpPr>
        <xdr:cNvPr id="11" name="TextBox 11">
          <a:hlinkClick r:id="rId9"/>
        </xdr:cNvPr>
        <xdr:cNvSpPr txBox="1">
          <a:spLocks noChangeArrowheads="1"/>
        </xdr:cNvSpPr>
      </xdr:nvSpPr>
      <xdr:spPr>
        <a:xfrm>
          <a:off x="4076700" y="50482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52</xdr:row>
      <xdr:rowOff>28575</xdr:rowOff>
    </xdr:from>
    <xdr:to>
      <xdr:col>3</xdr:col>
      <xdr:colOff>333375</xdr:colOff>
      <xdr:row>53</xdr:row>
      <xdr:rowOff>0</xdr:rowOff>
    </xdr:to>
    <xdr:sp>
      <xdr:nvSpPr>
        <xdr:cNvPr id="12" name="TextBox 12">
          <a:hlinkClick r:id="rId10"/>
        </xdr:cNvPr>
        <xdr:cNvSpPr txBox="1">
          <a:spLocks noChangeArrowheads="1"/>
        </xdr:cNvSpPr>
      </xdr:nvSpPr>
      <xdr:spPr>
        <a:xfrm>
          <a:off x="4067175" y="77628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54</xdr:row>
      <xdr:rowOff>28575</xdr:rowOff>
    </xdr:from>
    <xdr:to>
      <xdr:col>3</xdr:col>
      <xdr:colOff>333375</xdr:colOff>
      <xdr:row>55</xdr:row>
      <xdr:rowOff>0</xdr:rowOff>
    </xdr:to>
    <xdr:sp>
      <xdr:nvSpPr>
        <xdr:cNvPr id="13" name="TextBox 13">
          <a:hlinkClick r:id="rId11"/>
        </xdr:cNvPr>
        <xdr:cNvSpPr txBox="1">
          <a:spLocks noChangeArrowheads="1"/>
        </xdr:cNvSpPr>
      </xdr:nvSpPr>
      <xdr:spPr>
        <a:xfrm>
          <a:off x="4067175" y="81057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10</xdr:col>
      <xdr:colOff>333375</xdr:colOff>
      <xdr:row>1</xdr:row>
      <xdr:rowOff>114300</xdr:rowOff>
    </xdr:from>
    <xdr:to>
      <xdr:col>12</xdr:col>
      <xdr:colOff>533400</xdr:colOff>
      <xdr:row>1</xdr:row>
      <xdr:rowOff>361950</xdr:rowOff>
    </xdr:to>
    <xdr:sp>
      <xdr:nvSpPr>
        <xdr:cNvPr id="14" name="AutoShape 14">
          <a:hlinkClick r:id="rId12"/>
        </xdr:cNvPr>
        <xdr:cNvSpPr>
          <a:spLocks/>
        </xdr:cNvSpPr>
      </xdr:nvSpPr>
      <xdr:spPr>
        <a:xfrm>
          <a:off x="7991475" y="200025"/>
          <a:ext cx="1333500" cy="247650"/>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latin typeface="Arial"/>
              <a:ea typeface="Arial"/>
              <a:cs typeface="Arial"/>
            </a:rPr>
            <a:t>Back to Instructions</a:t>
          </a:r>
        </a:p>
      </xdr:txBody>
    </xdr:sp>
    <xdr:clientData/>
  </xdr:twoCellAnchor>
  <xdr:twoCellAnchor>
    <xdr:from>
      <xdr:col>2</xdr:col>
      <xdr:colOff>695325</xdr:colOff>
      <xdr:row>6</xdr:row>
      <xdr:rowOff>76200</xdr:rowOff>
    </xdr:from>
    <xdr:to>
      <xdr:col>12</xdr:col>
      <xdr:colOff>390525</xdr:colOff>
      <xdr:row>7</xdr:row>
      <xdr:rowOff>152400</xdr:rowOff>
    </xdr:to>
    <xdr:sp>
      <xdr:nvSpPr>
        <xdr:cNvPr id="15" name="TextBox 15"/>
        <xdr:cNvSpPr txBox="1">
          <a:spLocks noChangeArrowheads="1"/>
        </xdr:cNvSpPr>
      </xdr:nvSpPr>
      <xdr:spPr>
        <a:xfrm>
          <a:off x="790575" y="1133475"/>
          <a:ext cx="8391525" cy="304800"/>
        </a:xfrm>
        <a:prstGeom prst="rect">
          <a:avLst/>
        </a:prstGeom>
        <a:solidFill>
          <a:srgbClr val="C0C0C0"/>
        </a:solidFill>
        <a:ln w="12700" cmpd="sng">
          <a:noFill/>
        </a:ln>
      </xdr:spPr>
      <xdr:txBody>
        <a:bodyPr vertOverflow="clip" wrap="square"/>
        <a:p>
          <a:pPr algn="l">
            <a:defRPr/>
          </a:pPr>
          <a:r>
            <a:rPr lang="en-US" cap="none" sz="900" b="0" i="0" u="none" baseline="0">
              <a:solidFill>
                <a:srgbClr val="0000FF"/>
              </a:solidFill>
              <a:latin typeface="Arial"/>
              <a:ea typeface="Arial"/>
              <a:cs typeface="Arial"/>
            </a:rPr>
            <a:t>Please enter data in the white cells below. Where possible, metered values should be used; if metered values are unavailable please estimate a value. Indicate this by selecting a choice from the gray box to the left, where </a:t>
          </a:r>
          <a:r>
            <a:rPr lang="en-US" cap="none" sz="900" b="0" i="0" u="none" baseline="0">
              <a:solidFill>
                <a:srgbClr val="0000FF"/>
              </a:solidFill>
              <a:latin typeface="Courier New"/>
              <a:ea typeface="Courier New"/>
              <a:cs typeface="Courier New"/>
            </a:rPr>
            <a:t>M</a:t>
          </a:r>
          <a:r>
            <a:rPr lang="en-US" cap="none" sz="900" b="0" i="0" u="none" baseline="0">
              <a:solidFill>
                <a:srgbClr val="0000FF"/>
              </a:solidFill>
              <a:latin typeface="Arial"/>
              <a:ea typeface="Arial"/>
              <a:cs typeface="Arial"/>
            </a:rPr>
            <a:t> = measured (or accurately known value) and </a:t>
          </a:r>
          <a:r>
            <a:rPr lang="en-US" cap="none" sz="900" b="0" i="0" u="none" baseline="0">
              <a:solidFill>
                <a:srgbClr val="0000FF"/>
              </a:solidFill>
              <a:latin typeface="Courier New"/>
              <a:ea typeface="Courier New"/>
              <a:cs typeface="Courier New"/>
            </a:rPr>
            <a:t>E</a:t>
          </a:r>
          <a:r>
            <a:rPr lang="en-US" cap="none" sz="900" b="0" i="0" u="none" baseline="0">
              <a:solidFill>
                <a:srgbClr val="0000FF"/>
              </a:solidFill>
              <a:latin typeface="Arial"/>
              <a:ea typeface="Arial"/>
              <a:cs typeface="Arial"/>
            </a:rPr>
            <a:t> = estimated.</a:t>
          </a:r>
        </a:p>
      </xdr:txBody>
    </xdr:sp>
    <xdr:clientData/>
  </xdr:twoCellAnchor>
  <xdr:twoCellAnchor>
    <xdr:from>
      <xdr:col>3</xdr:col>
      <xdr:colOff>123825</xdr:colOff>
      <xdr:row>61</xdr:row>
      <xdr:rowOff>19050</xdr:rowOff>
    </xdr:from>
    <xdr:to>
      <xdr:col>3</xdr:col>
      <xdr:colOff>342900</xdr:colOff>
      <xdr:row>61</xdr:row>
      <xdr:rowOff>161925</xdr:rowOff>
    </xdr:to>
    <xdr:sp>
      <xdr:nvSpPr>
        <xdr:cNvPr id="16" name="TextBox 16">
          <a:hlinkClick r:id="rId13"/>
        </xdr:cNvPr>
        <xdr:cNvSpPr txBox="1">
          <a:spLocks noChangeArrowheads="1"/>
        </xdr:cNvSpPr>
      </xdr:nvSpPr>
      <xdr:spPr>
        <a:xfrm>
          <a:off x="4076700" y="91630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2381250</xdr:colOff>
      <xdr:row>101</xdr:row>
      <xdr:rowOff>19050</xdr:rowOff>
    </xdr:from>
    <xdr:to>
      <xdr:col>2</xdr:col>
      <xdr:colOff>2600325</xdr:colOff>
      <xdr:row>101</xdr:row>
      <xdr:rowOff>161925</xdr:rowOff>
    </xdr:to>
    <xdr:sp>
      <xdr:nvSpPr>
        <xdr:cNvPr id="17" name="TextBox 17">
          <a:hlinkClick r:id="rId14"/>
        </xdr:cNvPr>
        <xdr:cNvSpPr txBox="1">
          <a:spLocks noChangeArrowheads="1"/>
        </xdr:cNvSpPr>
      </xdr:nvSpPr>
      <xdr:spPr>
        <a:xfrm>
          <a:off x="2476500" y="145542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1200150</xdr:colOff>
      <xdr:row>103</xdr:row>
      <xdr:rowOff>19050</xdr:rowOff>
    </xdr:from>
    <xdr:to>
      <xdr:col>2</xdr:col>
      <xdr:colOff>1419225</xdr:colOff>
      <xdr:row>103</xdr:row>
      <xdr:rowOff>152400</xdr:rowOff>
    </xdr:to>
    <xdr:sp>
      <xdr:nvSpPr>
        <xdr:cNvPr id="18" name="TextBox 18">
          <a:hlinkClick r:id="rId15"/>
        </xdr:cNvPr>
        <xdr:cNvSpPr txBox="1">
          <a:spLocks noChangeArrowheads="1"/>
        </xdr:cNvSpPr>
      </xdr:nvSpPr>
      <xdr:spPr>
        <a:xfrm>
          <a:off x="1295400" y="14830425"/>
          <a:ext cx="219075" cy="133350"/>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13</xdr:row>
      <xdr:rowOff>19050</xdr:rowOff>
    </xdr:from>
    <xdr:to>
      <xdr:col>3</xdr:col>
      <xdr:colOff>342900</xdr:colOff>
      <xdr:row>13</xdr:row>
      <xdr:rowOff>161925</xdr:rowOff>
    </xdr:to>
    <xdr:sp>
      <xdr:nvSpPr>
        <xdr:cNvPr id="19" name="TextBox 19">
          <a:hlinkClick r:id="rId16"/>
        </xdr:cNvPr>
        <xdr:cNvSpPr txBox="1">
          <a:spLocks noChangeArrowheads="1"/>
        </xdr:cNvSpPr>
      </xdr:nvSpPr>
      <xdr:spPr>
        <a:xfrm>
          <a:off x="4076700" y="21336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14</xdr:row>
      <xdr:rowOff>19050</xdr:rowOff>
    </xdr:from>
    <xdr:to>
      <xdr:col>3</xdr:col>
      <xdr:colOff>342900</xdr:colOff>
      <xdr:row>14</xdr:row>
      <xdr:rowOff>161925</xdr:rowOff>
    </xdr:to>
    <xdr:sp>
      <xdr:nvSpPr>
        <xdr:cNvPr id="20" name="TextBox 20">
          <a:hlinkClick r:id="rId17"/>
        </xdr:cNvPr>
        <xdr:cNvSpPr txBox="1">
          <a:spLocks noChangeArrowheads="1"/>
        </xdr:cNvSpPr>
      </xdr:nvSpPr>
      <xdr:spPr>
        <a:xfrm>
          <a:off x="4076700" y="23050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15</xdr:row>
      <xdr:rowOff>19050</xdr:rowOff>
    </xdr:from>
    <xdr:to>
      <xdr:col>3</xdr:col>
      <xdr:colOff>342900</xdr:colOff>
      <xdr:row>15</xdr:row>
      <xdr:rowOff>161925</xdr:rowOff>
    </xdr:to>
    <xdr:sp>
      <xdr:nvSpPr>
        <xdr:cNvPr id="21" name="TextBox 21">
          <a:hlinkClick r:id="rId18"/>
        </xdr:cNvPr>
        <xdr:cNvSpPr txBox="1">
          <a:spLocks noChangeArrowheads="1"/>
        </xdr:cNvSpPr>
      </xdr:nvSpPr>
      <xdr:spPr>
        <a:xfrm>
          <a:off x="4076700" y="24765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33</xdr:row>
      <xdr:rowOff>19050</xdr:rowOff>
    </xdr:from>
    <xdr:to>
      <xdr:col>3</xdr:col>
      <xdr:colOff>342900</xdr:colOff>
      <xdr:row>33</xdr:row>
      <xdr:rowOff>161925</xdr:rowOff>
    </xdr:to>
    <xdr:sp>
      <xdr:nvSpPr>
        <xdr:cNvPr id="22" name="TextBox 22">
          <a:hlinkClick r:id="rId19"/>
        </xdr:cNvPr>
        <xdr:cNvSpPr txBox="1">
          <a:spLocks noChangeArrowheads="1"/>
        </xdr:cNvSpPr>
      </xdr:nvSpPr>
      <xdr:spPr>
        <a:xfrm>
          <a:off x="4076700" y="48577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60</xdr:row>
      <xdr:rowOff>19050</xdr:rowOff>
    </xdr:from>
    <xdr:to>
      <xdr:col>3</xdr:col>
      <xdr:colOff>342900</xdr:colOff>
      <xdr:row>60</xdr:row>
      <xdr:rowOff>161925</xdr:rowOff>
    </xdr:to>
    <xdr:sp>
      <xdr:nvSpPr>
        <xdr:cNvPr id="23" name="TextBox 23">
          <a:hlinkClick r:id="rId20"/>
        </xdr:cNvPr>
        <xdr:cNvSpPr txBox="1">
          <a:spLocks noChangeArrowheads="1"/>
        </xdr:cNvSpPr>
      </xdr:nvSpPr>
      <xdr:spPr>
        <a:xfrm>
          <a:off x="4076700" y="89820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59</xdr:row>
      <xdr:rowOff>19050</xdr:rowOff>
    </xdr:from>
    <xdr:to>
      <xdr:col>3</xdr:col>
      <xdr:colOff>342900</xdr:colOff>
      <xdr:row>59</xdr:row>
      <xdr:rowOff>161925</xdr:rowOff>
    </xdr:to>
    <xdr:sp>
      <xdr:nvSpPr>
        <xdr:cNvPr id="24" name="TextBox 24">
          <a:hlinkClick r:id="rId21"/>
        </xdr:cNvPr>
        <xdr:cNvSpPr txBox="1">
          <a:spLocks noChangeArrowheads="1"/>
        </xdr:cNvSpPr>
      </xdr:nvSpPr>
      <xdr:spPr>
        <a:xfrm>
          <a:off x="4076700" y="88011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19050</xdr:colOff>
      <xdr:row>63</xdr:row>
      <xdr:rowOff>66675</xdr:rowOff>
    </xdr:from>
    <xdr:to>
      <xdr:col>13</xdr:col>
      <xdr:colOff>9525</xdr:colOff>
      <xdr:row>81</xdr:row>
      <xdr:rowOff>66675</xdr:rowOff>
    </xdr:to>
    <xdr:sp>
      <xdr:nvSpPr>
        <xdr:cNvPr id="25" name="Rectangle 25"/>
        <xdr:cNvSpPr>
          <a:spLocks/>
        </xdr:cNvSpPr>
      </xdr:nvSpPr>
      <xdr:spPr>
        <a:xfrm>
          <a:off x="114300" y="9458325"/>
          <a:ext cx="9410700" cy="2419350"/>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52</xdr:row>
      <xdr:rowOff>47625</xdr:rowOff>
    </xdr:from>
    <xdr:to>
      <xdr:col>12</xdr:col>
      <xdr:colOff>504825</xdr:colOff>
      <xdr:row>54</xdr:row>
      <xdr:rowOff>0</xdr:rowOff>
    </xdr:to>
    <xdr:sp>
      <xdr:nvSpPr>
        <xdr:cNvPr id="26" name="Rectangle 26"/>
        <xdr:cNvSpPr>
          <a:spLocks/>
        </xdr:cNvSpPr>
      </xdr:nvSpPr>
      <xdr:spPr>
        <a:xfrm>
          <a:off x="7229475" y="7781925"/>
          <a:ext cx="2066925" cy="295275"/>
        </a:xfrm>
        <a:prstGeom prst="rect">
          <a:avLst/>
        </a:prstGeom>
        <a:noFill/>
        <a:ln w="12700" cmpd="sng">
          <a:noFill/>
        </a:ln>
      </xdr:spPr>
      <xdr:txBody>
        <a:bodyPr vertOverflow="clip" wrap="square"/>
        <a:p>
          <a:pPr algn="l">
            <a:defRPr/>
          </a:pPr>
          <a:r>
            <a:rPr lang="en-US" cap="none" sz="800" b="0" i="0" u="none" baseline="0"/>
            <a:t>(pipe length between curbstop and customer meter or property boundary)</a:t>
          </a:r>
        </a:p>
      </xdr:txBody>
    </xdr:sp>
    <xdr:clientData/>
  </xdr:twoCellAnchor>
  <xdr:twoCellAnchor>
    <xdr:from>
      <xdr:col>2</xdr:col>
      <xdr:colOff>1685925</xdr:colOff>
      <xdr:row>1</xdr:row>
      <xdr:rowOff>285750</xdr:rowOff>
    </xdr:from>
    <xdr:to>
      <xdr:col>6</xdr:col>
      <xdr:colOff>838200</xdr:colOff>
      <xdr:row>1</xdr:row>
      <xdr:rowOff>428625</xdr:rowOff>
    </xdr:to>
    <xdr:sp>
      <xdr:nvSpPr>
        <xdr:cNvPr id="27" name="TextBox 27"/>
        <xdr:cNvSpPr txBox="1">
          <a:spLocks noChangeArrowheads="1"/>
        </xdr:cNvSpPr>
      </xdr:nvSpPr>
      <xdr:spPr>
        <a:xfrm>
          <a:off x="1781175" y="371475"/>
          <a:ext cx="3629025"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twoCellAnchor>
    <xdr:from>
      <xdr:col>10</xdr:col>
      <xdr:colOff>9525</xdr:colOff>
      <xdr:row>33</xdr:row>
      <xdr:rowOff>0</xdr:rowOff>
    </xdr:from>
    <xdr:to>
      <xdr:col>10</xdr:col>
      <xdr:colOff>590550</xdr:colOff>
      <xdr:row>34</xdr:row>
      <xdr:rowOff>9525</xdr:rowOff>
    </xdr:to>
    <xdr:grpSp>
      <xdr:nvGrpSpPr>
        <xdr:cNvPr id="28" name="Group 28"/>
        <xdr:cNvGrpSpPr>
          <a:grpSpLocks/>
        </xdr:cNvGrpSpPr>
      </xdr:nvGrpSpPr>
      <xdr:grpSpPr>
        <a:xfrm>
          <a:off x="7667625" y="4838700"/>
          <a:ext cx="581025" cy="200025"/>
          <a:chOff x="1005" y="345"/>
          <a:chExt cx="64" cy="29"/>
        </a:xfrm>
        <a:solidFill>
          <a:srgbClr val="FFFFFF"/>
        </a:solidFill>
      </xdr:grpSpPr>
    </xdr:grpSp>
    <xdr:clientData/>
  </xdr:twoCellAnchor>
  <xdr:twoCellAnchor>
    <xdr:from>
      <xdr:col>10</xdr:col>
      <xdr:colOff>9525</xdr:colOff>
      <xdr:row>34</xdr:row>
      <xdr:rowOff>9525</xdr:rowOff>
    </xdr:from>
    <xdr:to>
      <xdr:col>10</xdr:col>
      <xdr:colOff>590550</xdr:colOff>
      <xdr:row>35</xdr:row>
      <xdr:rowOff>0</xdr:rowOff>
    </xdr:to>
    <xdr:grpSp>
      <xdr:nvGrpSpPr>
        <xdr:cNvPr id="32" name="Group 32"/>
        <xdr:cNvGrpSpPr>
          <a:grpSpLocks/>
        </xdr:cNvGrpSpPr>
      </xdr:nvGrpSpPr>
      <xdr:grpSpPr>
        <a:xfrm>
          <a:off x="7667625" y="5038725"/>
          <a:ext cx="581025" cy="180975"/>
          <a:chOff x="762" y="543"/>
          <a:chExt cx="61" cy="29"/>
        </a:xfrm>
        <a:solidFill>
          <a:srgbClr val="FFFFFF"/>
        </a:solidFill>
      </xdr:grpSpPr>
    </xdr:grpSp>
    <xdr:clientData/>
  </xdr:twoCellAnchor>
  <xdr:twoCellAnchor>
    <xdr:from>
      <xdr:col>10</xdr:col>
      <xdr:colOff>9525</xdr:colOff>
      <xdr:row>24</xdr:row>
      <xdr:rowOff>0</xdr:rowOff>
    </xdr:from>
    <xdr:to>
      <xdr:col>10</xdr:col>
      <xdr:colOff>590550</xdr:colOff>
      <xdr:row>25</xdr:row>
      <xdr:rowOff>0</xdr:rowOff>
    </xdr:to>
    <xdr:grpSp>
      <xdr:nvGrpSpPr>
        <xdr:cNvPr id="36" name="Group 36"/>
        <xdr:cNvGrpSpPr>
          <a:grpSpLocks/>
        </xdr:cNvGrpSpPr>
      </xdr:nvGrpSpPr>
      <xdr:grpSpPr>
        <a:xfrm>
          <a:off x="7667625" y="3705225"/>
          <a:ext cx="581025" cy="190500"/>
          <a:chOff x="758" y="403"/>
          <a:chExt cx="61" cy="29"/>
        </a:xfrm>
        <a:solidFill>
          <a:srgbClr val="FFFFFF"/>
        </a:solidFill>
      </xdr:grpSpPr>
    </xdr:grpSp>
    <xdr:clientData/>
  </xdr:twoCellAnchor>
  <xdr:twoCellAnchor>
    <xdr:from>
      <xdr:col>10</xdr:col>
      <xdr:colOff>114300</xdr:colOff>
      <xdr:row>26</xdr:row>
      <xdr:rowOff>0</xdr:rowOff>
    </xdr:from>
    <xdr:to>
      <xdr:col>12</xdr:col>
      <xdr:colOff>352425</xdr:colOff>
      <xdr:row>30</xdr:row>
      <xdr:rowOff>133350</xdr:rowOff>
    </xdr:to>
    <xdr:sp>
      <xdr:nvSpPr>
        <xdr:cNvPr id="40" name="TextBox 40"/>
        <xdr:cNvSpPr txBox="1">
          <a:spLocks noChangeArrowheads="1"/>
        </xdr:cNvSpPr>
      </xdr:nvSpPr>
      <xdr:spPr>
        <a:xfrm>
          <a:off x="7772400" y="3971925"/>
          <a:ext cx="1371600" cy="590550"/>
        </a:xfrm>
        <a:prstGeom prst="rect">
          <a:avLst/>
        </a:prstGeom>
        <a:solidFill>
          <a:srgbClr val="C0C0C0"/>
        </a:solidFill>
        <a:ln w="12700" cmpd="sng">
          <a:noFill/>
        </a:ln>
      </xdr:spPr>
      <xdr:txBody>
        <a:bodyPr vertOverflow="clip" wrap="square"/>
        <a:p>
          <a:pPr algn="ctr">
            <a:defRPr/>
          </a:pPr>
          <a:r>
            <a:rPr lang="en-US" cap="none" sz="900" b="0" i="0" u="none" baseline="0">
              <a:latin typeface="Arial"/>
              <a:ea typeface="Arial"/>
              <a:cs typeface="Arial"/>
            </a:rPr>
            <a:t>Use buttons to select
percentage
</a:t>
          </a:r>
          <a:r>
            <a:rPr lang="en-US" cap="none" sz="900" b="1" i="0" u="sng" baseline="0">
              <a:latin typeface="Arial"/>
              <a:ea typeface="Arial"/>
              <a:cs typeface="Arial"/>
            </a:rPr>
            <a:t>OR
</a:t>
          </a:r>
          <a:r>
            <a:rPr lang="en-US" cap="none" sz="900" b="0" i="0" u="none" baseline="0">
              <a:latin typeface="Arial"/>
              <a:ea typeface="Arial"/>
              <a:cs typeface="Arial"/>
            </a:rPr>
            <a:t>value</a:t>
          </a:r>
        </a:p>
      </xdr:txBody>
    </xdr:sp>
    <xdr:clientData/>
  </xdr:twoCellAnchor>
  <xdr:twoCellAnchor>
    <xdr:from>
      <xdr:col>10</xdr:col>
      <xdr:colOff>409575</xdr:colOff>
      <xdr:row>30</xdr:row>
      <xdr:rowOff>85725</xdr:rowOff>
    </xdr:from>
    <xdr:to>
      <xdr:col>10</xdr:col>
      <xdr:colOff>409575</xdr:colOff>
      <xdr:row>32</xdr:row>
      <xdr:rowOff>152400</xdr:rowOff>
    </xdr:to>
    <xdr:sp>
      <xdr:nvSpPr>
        <xdr:cNvPr id="41" name="Line 41"/>
        <xdr:cNvSpPr>
          <a:spLocks/>
        </xdr:cNvSpPr>
      </xdr:nvSpPr>
      <xdr:spPr>
        <a:xfrm>
          <a:off x="8067675" y="4514850"/>
          <a:ext cx="0" cy="3048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30</xdr:row>
      <xdr:rowOff>76200</xdr:rowOff>
    </xdr:from>
    <xdr:to>
      <xdr:col>10</xdr:col>
      <xdr:colOff>590550</xdr:colOff>
      <xdr:row>30</xdr:row>
      <xdr:rowOff>76200</xdr:rowOff>
    </xdr:to>
    <xdr:sp>
      <xdr:nvSpPr>
        <xdr:cNvPr id="42" name="Line 42"/>
        <xdr:cNvSpPr>
          <a:spLocks/>
        </xdr:cNvSpPr>
      </xdr:nvSpPr>
      <xdr:spPr>
        <a:xfrm>
          <a:off x="8067675" y="4505325"/>
          <a:ext cx="1809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27</xdr:row>
      <xdr:rowOff>57150</xdr:rowOff>
    </xdr:from>
    <xdr:to>
      <xdr:col>10</xdr:col>
      <xdr:colOff>419100</xdr:colOff>
      <xdr:row>27</xdr:row>
      <xdr:rowOff>57150</xdr:rowOff>
    </xdr:to>
    <xdr:sp>
      <xdr:nvSpPr>
        <xdr:cNvPr id="43" name="Line 43"/>
        <xdr:cNvSpPr>
          <a:spLocks/>
        </xdr:cNvSpPr>
      </xdr:nvSpPr>
      <xdr:spPr>
        <a:xfrm>
          <a:off x="7820025" y="4200525"/>
          <a:ext cx="2571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25</xdr:row>
      <xdr:rowOff>47625</xdr:rowOff>
    </xdr:from>
    <xdr:to>
      <xdr:col>10</xdr:col>
      <xdr:colOff>171450</xdr:colOff>
      <xdr:row>27</xdr:row>
      <xdr:rowOff>57150</xdr:rowOff>
    </xdr:to>
    <xdr:sp>
      <xdr:nvSpPr>
        <xdr:cNvPr id="44" name="Line 44"/>
        <xdr:cNvSpPr>
          <a:spLocks/>
        </xdr:cNvSpPr>
      </xdr:nvSpPr>
      <xdr:spPr>
        <a:xfrm flipV="1">
          <a:off x="7829550" y="3943350"/>
          <a:ext cx="0" cy="2571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933450</xdr:colOff>
      <xdr:row>1</xdr:row>
      <xdr:rowOff>314325</xdr:rowOff>
    </xdr:from>
    <xdr:ext cx="542925" cy="180975"/>
    <xdr:sp>
      <xdr:nvSpPr>
        <xdr:cNvPr id="45" name="TextBox 45"/>
        <xdr:cNvSpPr txBox="1">
          <a:spLocks noChangeArrowheads="1"/>
        </xdr:cNvSpPr>
      </xdr:nvSpPr>
      <xdr:spPr>
        <a:xfrm>
          <a:off x="6762750" y="400050"/>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twoCellAnchor>
    <xdr:from>
      <xdr:col>11</xdr:col>
      <xdr:colOff>428625</xdr:colOff>
      <xdr:row>20</xdr:row>
      <xdr:rowOff>19050</xdr:rowOff>
    </xdr:from>
    <xdr:to>
      <xdr:col>12</xdr:col>
      <xdr:colOff>114300</xdr:colOff>
      <xdr:row>20</xdr:row>
      <xdr:rowOff>161925</xdr:rowOff>
    </xdr:to>
    <xdr:sp>
      <xdr:nvSpPr>
        <xdr:cNvPr id="46" name="TextBox 46">
          <a:hlinkClick r:id="rId22"/>
        </xdr:cNvPr>
        <xdr:cNvSpPr txBox="1">
          <a:spLocks noChangeArrowheads="1"/>
        </xdr:cNvSpPr>
      </xdr:nvSpPr>
      <xdr:spPr>
        <a:xfrm>
          <a:off x="8686800" y="30384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10</xdr:col>
      <xdr:colOff>390525</xdr:colOff>
      <xdr:row>20</xdr:row>
      <xdr:rowOff>19050</xdr:rowOff>
    </xdr:from>
    <xdr:to>
      <xdr:col>11</xdr:col>
      <xdr:colOff>419100</xdr:colOff>
      <xdr:row>21</xdr:row>
      <xdr:rowOff>9525</xdr:rowOff>
    </xdr:to>
    <xdr:sp>
      <xdr:nvSpPr>
        <xdr:cNvPr id="47" name="TextBox 47"/>
        <xdr:cNvSpPr txBox="1">
          <a:spLocks noChangeArrowheads="1"/>
        </xdr:cNvSpPr>
      </xdr:nvSpPr>
      <xdr:spPr>
        <a:xfrm>
          <a:off x="8048625" y="3038475"/>
          <a:ext cx="628650" cy="1619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Click here: 
</a:t>
          </a:r>
        </a:p>
      </xdr:txBody>
    </xdr:sp>
    <xdr:clientData/>
  </xdr:twoCellAnchor>
  <xdr:twoCellAnchor>
    <xdr:from>
      <xdr:col>10</xdr:col>
      <xdr:colOff>400050</xdr:colOff>
      <xdr:row>20</xdr:row>
      <xdr:rowOff>161925</xdr:rowOff>
    </xdr:from>
    <xdr:to>
      <xdr:col>12</xdr:col>
      <xdr:colOff>457200</xdr:colOff>
      <xdr:row>22</xdr:row>
      <xdr:rowOff>152400</xdr:rowOff>
    </xdr:to>
    <xdr:sp>
      <xdr:nvSpPr>
        <xdr:cNvPr id="48" name="TextBox 48"/>
        <xdr:cNvSpPr txBox="1">
          <a:spLocks noChangeArrowheads="1"/>
        </xdr:cNvSpPr>
      </xdr:nvSpPr>
      <xdr:spPr>
        <a:xfrm>
          <a:off x="8058150" y="3181350"/>
          <a:ext cx="1190625" cy="3333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for help using option buttons below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20</xdr:row>
      <xdr:rowOff>161925</xdr:rowOff>
    </xdr:from>
    <xdr:to>
      <xdr:col>3</xdr:col>
      <xdr:colOff>342900</xdr:colOff>
      <xdr:row>21</xdr:row>
      <xdr:rowOff>133350</xdr:rowOff>
    </xdr:to>
    <xdr:sp>
      <xdr:nvSpPr>
        <xdr:cNvPr id="1" name="TextBox 1">
          <a:hlinkClick r:id="rId1"/>
        </xdr:cNvPr>
        <xdr:cNvSpPr txBox="1">
          <a:spLocks noChangeArrowheads="1"/>
        </xdr:cNvSpPr>
      </xdr:nvSpPr>
      <xdr:spPr>
        <a:xfrm>
          <a:off x="4076700" y="31813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22</xdr:row>
      <xdr:rowOff>0</xdr:rowOff>
    </xdr:from>
    <xdr:to>
      <xdr:col>3</xdr:col>
      <xdr:colOff>342900</xdr:colOff>
      <xdr:row>22</xdr:row>
      <xdr:rowOff>142875</xdr:rowOff>
    </xdr:to>
    <xdr:sp>
      <xdr:nvSpPr>
        <xdr:cNvPr id="2" name="TextBox 2">
          <a:hlinkClick r:id="rId2"/>
        </xdr:cNvPr>
        <xdr:cNvSpPr txBox="1">
          <a:spLocks noChangeArrowheads="1"/>
        </xdr:cNvSpPr>
      </xdr:nvSpPr>
      <xdr:spPr>
        <a:xfrm>
          <a:off x="4076700" y="336232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24</xdr:row>
      <xdr:rowOff>19050</xdr:rowOff>
    </xdr:from>
    <xdr:to>
      <xdr:col>3</xdr:col>
      <xdr:colOff>342900</xdr:colOff>
      <xdr:row>24</xdr:row>
      <xdr:rowOff>161925</xdr:rowOff>
    </xdr:to>
    <xdr:sp>
      <xdr:nvSpPr>
        <xdr:cNvPr id="3" name="TextBox 3">
          <a:hlinkClick r:id="rId3"/>
        </xdr:cNvPr>
        <xdr:cNvSpPr txBox="1">
          <a:spLocks noChangeArrowheads="1"/>
        </xdr:cNvSpPr>
      </xdr:nvSpPr>
      <xdr:spPr>
        <a:xfrm>
          <a:off x="4076700" y="37242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12</xdr:row>
      <xdr:rowOff>19050</xdr:rowOff>
    </xdr:from>
    <xdr:to>
      <xdr:col>3</xdr:col>
      <xdr:colOff>342900</xdr:colOff>
      <xdr:row>12</xdr:row>
      <xdr:rowOff>161925</xdr:rowOff>
    </xdr:to>
    <xdr:sp>
      <xdr:nvSpPr>
        <xdr:cNvPr id="4" name="TextBox 4">
          <a:hlinkClick r:id="rId4"/>
        </xdr:cNvPr>
        <xdr:cNvSpPr txBox="1">
          <a:spLocks noChangeArrowheads="1"/>
        </xdr:cNvSpPr>
      </xdr:nvSpPr>
      <xdr:spPr>
        <a:xfrm>
          <a:off x="4076700" y="19621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23</xdr:row>
      <xdr:rowOff>9525</xdr:rowOff>
    </xdr:from>
    <xdr:to>
      <xdr:col>3</xdr:col>
      <xdr:colOff>342900</xdr:colOff>
      <xdr:row>23</xdr:row>
      <xdr:rowOff>152400</xdr:rowOff>
    </xdr:to>
    <xdr:sp>
      <xdr:nvSpPr>
        <xdr:cNvPr id="5" name="TextBox 5">
          <a:hlinkClick r:id="rId5"/>
        </xdr:cNvPr>
        <xdr:cNvSpPr txBox="1">
          <a:spLocks noChangeArrowheads="1"/>
        </xdr:cNvSpPr>
      </xdr:nvSpPr>
      <xdr:spPr>
        <a:xfrm>
          <a:off x="4076700" y="35433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85725</xdr:colOff>
      <xdr:row>3</xdr:row>
      <xdr:rowOff>85725</xdr:rowOff>
    </xdr:from>
    <xdr:to>
      <xdr:col>2</xdr:col>
      <xdr:colOff>304800</xdr:colOff>
      <xdr:row>4</xdr:row>
      <xdr:rowOff>57150</xdr:rowOff>
    </xdr:to>
    <xdr:sp>
      <xdr:nvSpPr>
        <xdr:cNvPr id="6" name="TextBox 6"/>
        <xdr:cNvSpPr txBox="1">
          <a:spLocks noChangeArrowheads="1"/>
        </xdr:cNvSpPr>
      </xdr:nvSpPr>
      <xdr:spPr>
        <a:xfrm>
          <a:off x="180975" y="7524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361950</xdr:colOff>
      <xdr:row>3</xdr:row>
      <xdr:rowOff>76200</xdr:rowOff>
    </xdr:from>
    <xdr:to>
      <xdr:col>2</xdr:col>
      <xdr:colOff>1733550</xdr:colOff>
      <xdr:row>4</xdr:row>
      <xdr:rowOff>76200</xdr:rowOff>
    </xdr:to>
    <xdr:sp>
      <xdr:nvSpPr>
        <xdr:cNvPr id="7" name="TextBox 7"/>
        <xdr:cNvSpPr txBox="1">
          <a:spLocks noChangeArrowheads="1"/>
        </xdr:cNvSpPr>
      </xdr:nvSpPr>
      <xdr:spPr>
        <a:xfrm>
          <a:off x="457200" y="742950"/>
          <a:ext cx="1371600" cy="171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Click to access definition</a:t>
          </a:r>
        </a:p>
      </xdr:txBody>
    </xdr:sp>
    <xdr:clientData/>
  </xdr:twoCellAnchor>
  <xdr:twoCellAnchor>
    <xdr:from>
      <xdr:col>3</xdr:col>
      <xdr:colOff>114300</xdr:colOff>
      <xdr:row>50</xdr:row>
      <xdr:rowOff>28575</xdr:rowOff>
    </xdr:from>
    <xdr:to>
      <xdr:col>3</xdr:col>
      <xdr:colOff>333375</xdr:colOff>
      <xdr:row>51</xdr:row>
      <xdr:rowOff>0</xdr:rowOff>
    </xdr:to>
    <xdr:sp>
      <xdr:nvSpPr>
        <xdr:cNvPr id="8" name="TextBox 8">
          <a:hlinkClick r:id="rId6"/>
        </xdr:cNvPr>
        <xdr:cNvSpPr txBox="1">
          <a:spLocks noChangeArrowheads="1"/>
        </xdr:cNvSpPr>
      </xdr:nvSpPr>
      <xdr:spPr>
        <a:xfrm>
          <a:off x="4067175" y="74199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49</xdr:row>
      <xdr:rowOff>19050</xdr:rowOff>
    </xdr:from>
    <xdr:to>
      <xdr:col>3</xdr:col>
      <xdr:colOff>333375</xdr:colOff>
      <xdr:row>49</xdr:row>
      <xdr:rowOff>161925</xdr:rowOff>
    </xdr:to>
    <xdr:sp>
      <xdr:nvSpPr>
        <xdr:cNvPr id="9" name="TextBox 9">
          <a:hlinkClick r:id="rId7"/>
        </xdr:cNvPr>
        <xdr:cNvSpPr txBox="1">
          <a:spLocks noChangeArrowheads="1"/>
        </xdr:cNvSpPr>
      </xdr:nvSpPr>
      <xdr:spPr>
        <a:xfrm>
          <a:off x="4067175" y="72390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35</xdr:row>
      <xdr:rowOff>28575</xdr:rowOff>
    </xdr:from>
    <xdr:to>
      <xdr:col>3</xdr:col>
      <xdr:colOff>342900</xdr:colOff>
      <xdr:row>36</xdr:row>
      <xdr:rowOff>0</xdr:rowOff>
    </xdr:to>
    <xdr:sp>
      <xdr:nvSpPr>
        <xdr:cNvPr id="10" name="TextBox 10">
          <a:hlinkClick r:id="rId8"/>
        </xdr:cNvPr>
        <xdr:cNvSpPr txBox="1">
          <a:spLocks noChangeArrowheads="1"/>
        </xdr:cNvSpPr>
      </xdr:nvSpPr>
      <xdr:spPr>
        <a:xfrm>
          <a:off x="4076700" y="52482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34</xdr:row>
      <xdr:rowOff>19050</xdr:rowOff>
    </xdr:from>
    <xdr:to>
      <xdr:col>3</xdr:col>
      <xdr:colOff>342900</xdr:colOff>
      <xdr:row>34</xdr:row>
      <xdr:rowOff>161925</xdr:rowOff>
    </xdr:to>
    <xdr:sp>
      <xdr:nvSpPr>
        <xdr:cNvPr id="11" name="TextBox 11">
          <a:hlinkClick r:id="rId9"/>
        </xdr:cNvPr>
        <xdr:cNvSpPr txBox="1">
          <a:spLocks noChangeArrowheads="1"/>
        </xdr:cNvSpPr>
      </xdr:nvSpPr>
      <xdr:spPr>
        <a:xfrm>
          <a:off x="4076700" y="50482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52</xdr:row>
      <xdr:rowOff>28575</xdr:rowOff>
    </xdr:from>
    <xdr:to>
      <xdr:col>3</xdr:col>
      <xdr:colOff>333375</xdr:colOff>
      <xdr:row>53</xdr:row>
      <xdr:rowOff>0</xdr:rowOff>
    </xdr:to>
    <xdr:sp>
      <xdr:nvSpPr>
        <xdr:cNvPr id="12" name="TextBox 12">
          <a:hlinkClick r:id="rId10"/>
        </xdr:cNvPr>
        <xdr:cNvSpPr txBox="1">
          <a:spLocks noChangeArrowheads="1"/>
        </xdr:cNvSpPr>
      </xdr:nvSpPr>
      <xdr:spPr>
        <a:xfrm>
          <a:off x="4067175" y="77628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114300</xdr:colOff>
      <xdr:row>54</xdr:row>
      <xdr:rowOff>28575</xdr:rowOff>
    </xdr:from>
    <xdr:to>
      <xdr:col>3</xdr:col>
      <xdr:colOff>333375</xdr:colOff>
      <xdr:row>55</xdr:row>
      <xdr:rowOff>0</xdr:rowOff>
    </xdr:to>
    <xdr:sp>
      <xdr:nvSpPr>
        <xdr:cNvPr id="13" name="TextBox 13">
          <a:hlinkClick r:id="rId11"/>
        </xdr:cNvPr>
        <xdr:cNvSpPr txBox="1">
          <a:spLocks noChangeArrowheads="1"/>
        </xdr:cNvSpPr>
      </xdr:nvSpPr>
      <xdr:spPr>
        <a:xfrm>
          <a:off x="4067175" y="81057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10</xdr:col>
      <xdr:colOff>333375</xdr:colOff>
      <xdr:row>1</xdr:row>
      <xdr:rowOff>114300</xdr:rowOff>
    </xdr:from>
    <xdr:to>
      <xdr:col>12</xdr:col>
      <xdr:colOff>533400</xdr:colOff>
      <xdr:row>1</xdr:row>
      <xdr:rowOff>361950</xdr:rowOff>
    </xdr:to>
    <xdr:sp>
      <xdr:nvSpPr>
        <xdr:cNvPr id="14" name="AutoShape 14">
          <a:hlinkClick r:id="rId12"/>
        </xdr:cNvPr>
        <xdr:cNvSpPr>
          <a:spLocks/>
        </xdr:cNvSpPr>
      </xdr:nvSpPr>
      <xdr:spPr>
        <a:xfrm>
          <a:off x="7991475" y="200025"/>
          <a:ext cx="1333500" cy="247650"/>
        </a:xfrm>
        <a:prstGeom prst="bevel">
          <a:avLst/>
        </a:prstGeom>
        <a:solidFill>
          <a:srgbClr val="3366FF"/>
        </a:solidFill>
        <a:ln w="12700" cmpd="sng">
          <a:solidFill>
            <a:srgbClr val="000000"/>
          </a:solidFill>
          <a:headEnd type="none"/>
          <a:tailEnd type="none"/>
        </a:ln>
      </xdr:spPr>
      <xdr:txBody>
        <a:bodyPr vertOverflow="clip" wrap="square"/>
        <a:p>
          <a:pPr algn="ctr">
            <a:defRPr/>
          </a:pPr>
          <a:r>
            <a:rPr lang="en-US" cap="none" sz="1000" b="1" i="0" u="sng" baseline="0">
              <a:solidFill>
                <a:srgbClr val="FFFFFF"/>
              </a:solidFill>
              <a:latin typeface="Arial"/>
              <a:ea typeface="Arial"/>
              <a:cs typeface="Arial"/>
            </a:rPr>
            <a:t>Back to Instructions</a:t>
          </a:r>
        </a:p>
      </xdr:txBody>
    </xdr:sp>
    <xdr:clientData/>
  </xdr:twoCellAnchor>
  <xdr:twoCellAnchor>
    <xdr:from>
      <xdr:col>2</xdr:col>
      <xdr:colOff>695325</xdr:colOff>
      <xdr:row>6</xdr:row>
      <xdr:rowOff>76200</xdr:rowOff>
    </xdr:from>
    <xdr:to>
      <xdr:col>12</xdr:col>
      <xdr:colOff>390525</xdr:colOff>
      <xdr:row>7</xdr:row>
      <xdr:rowOff>152400</xdr:rowOff>
    </xdr:to>
    <xdr:sp>
      <xdr:nvSpPr>
        <xdr:cNvPr id="15" name="TextBox 15"/>
        <xdr:cNvSpPr txBox="1">
          <a:spLocks noChangeArrowheads="1"/>
        </xdr:cNvSpPr>
      </xdr:nvSpPr>
      <xdr:spPr>
        <a:xfrm>
          <a:off x="790575" y="1133475"/>
          <a:ext cx="8391525" cy="304800"/>
        </a:xfrm>
        <a:prstGeom prst="rect">
          <a:avLst/>
        </a:prstGeom>
        <a:solidFill>
          <a:srgbClr val="C0C0C0"/>
        </a:solidFill>
        <a:ln w="12700" cmpd="sng">
          <a:noFill/>
        </a:ln>
      </xdr:spPr>
      <xdr:txBody>
        <a:bodyPr vertOverflow="clip" wrap="square"/>
        <a:p>
          <a:pPr algn="l">
            <a:defRPr/>
          </a:pPr>
          <a:r>
            <a:rPr lang="en-US" cap="none" sz="900" b="0" i="0" u="none" baseline="0">
              <a:solidFill>
                <a:srgbClr val="0000FF"/>
              </a:solidFill>
              <a:latin typeface="Arial"/>
              <a:ea typeface="Arial"/>
              <a:cs typeface="Arial"/>
            </a:rPr>
            <a:t>Please enter data in the white cells below. Where possible, metered values should be used; if metered values are unavailable please estimate a value. Indicate this by selecting a choice from the gray box to the left, where </a:t>
          </a:r>
          <a:r>
            <a:rPr lang="en-US" cap="none" sz="900" b="0" i="0" u="none" baseline="0">
              <a:solidFill>
                <a:srgbClr val="0000FF"/>
              </a:solidFill>
              <a:latin typeface="Courier New"/>
              <a:ea typeface="Courier New"/>
              <a:cs typeface="Courier New"/>
            </a:rPr>
            <a:t>M</a:t>
          </a:r>
          <a:r>
            <a:rPr lang="en-US" cap="none" sz="900" b="0" i="0" u="none" baseline="0">
              <a:solidFill>
                <a:srgbClr val="0000FF"/>
              </a:solidFill>
              <a:latin typeface="Arial"/>
              <a:ea typeface="Arial"/>
              <a:cs typeface="Arial"/>
            </a:rPr>
            <a:t> = measured (or accurately known value) and </a:t>
          </a:r>
          <a:r>
            <a:rPr lang="en-US" cap="none" sz="900" b="0" i="0" u="none" baseline="0">
              <a:solidFill>
                <a:srgbClr val="0000FF"/>
              </a:solidFill>
              <a:latin typeface="Courier New"/>
              <a:ea typeface="Courier New"/>
              <a:cs typeface="Courier New"/>
            </a:rPr>
            <a:t>E</a:t>
          </a:r>
          <a:r>
            <a:rPr lang="en-US" cap="none" sz="900" b="0" i="0" u="none" baseline="0">
              <a:solidFill>
                <a:srgbClr val="0000FF"/>
              </a:solidFill>
              <a:latin typeface="Arial"/>
              <a:ea typeface="Arial"/>
              <a:cs typeface="Arial"/>
            </a:rPr>
            <a:t> = estimated.</a:t>
          </a:r>
        </a:p>
      </xdr:txBody>
    </xdr:sp>
    <xdr:clientData/>
  </xdr:twoCellAnchor>
  <xdr:twoCellAnchor>
    <xdr:from>
      <xdr:col>3</xdr:col>
      <xdr:colOff>123825</xdr:colOff>
      <xdr:row>61</xdr:row>
      <xdr:rowOff>19050</xdr:rowOff>
    </xdr:from>
    <xdr:to>
      <xdr:col>3</xdr:col>
      <xdr:colOff>342900</xdr:colOff>
      <xdr:row>61</xdr:row>
      <xdr:rowOff>161925</xdr:rowOff>
    </xdr:to>
    <xdr:sp>
      <xdr:nvSpPr>
        <xdr:cNvPr id="16" name="TextBox 16">
          <a:hlinkClick r:id="rId13"/>
        </xdr:cNvPr>
        <xdr:cNvSpPr txBox="1">
          <a:spLocks noChangeArrowheads="1"/>
        </xdr:cNvSpPr>
      </xdr:nvSpPr>
      <xdr:spPr>
        <a:xfrm>
          <a:off x="4076700" y="91630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2381250</xdr:colOff>
      <xdr:row>101</xdr:row>
      <xdr:rowOff>19050</xdr:rowOff>
    </xdr:from>
    <xdr:to>
      <xdr:col>2</xdr:col>
      <xdr:colOff>2600325</xdr:colOff>
      <xdr:row>101</xdr:row>
      <xdr:rowOff>161925</xdr:rowOff>
    </xdr:to>
    <xdr:sp>
      <xdr:nvSpPr>
        <xdr:cNvPr id="17" name="TextBox 17">
          <a:hlinkClick r:id="rId14"/>
        </xdr:cNvPr>
        <xdr:cNvSpPr txBox="1">
          <a:spLocks noChangeArrowheads="1"/>
        </xdr:cNvSpPr>
      </xdr:nvSpPr>
      <xdr:spPr>
        <a:xfrm>
          <a:off x="2476500" y="145542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1200150</xdr:colOff>
      <xdr:row>103</xdr:row>
      <xdr:rowOff>19050</xdr:rowOff>
    </xdr:from>
    <xdr:to>
      <xdr:col>2</xdr:col>
      <xdr:colOff>1419225</xdr:colOff>
      <xdr:row>103</xdr:row>
      <xdr:rowOff>152400</xdr:rowOff>
    </xdr:to>
    <xdr:sp>
      <xdr:nvSpPr>
        <xdr:cNvPr id="18" name="TextBox 18">
          <a:hlinkClick r:id="rId15"/>
        </xdr:cNvPr>
        <xdr:cNvSpPr txBox="1">
          <a:spLocks noChangeArrowheads="1"/>
        </xdr:cNvSpPr>
      </xdr:nvSpPr>
      <xdr:spPr>
        <a:xfrm>
          <a:off x="1295400" y="14897100"/>
          <a:ext cx="219075" cy="133350"/>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13</xdr:row>
      <xdr:rowOff>19050</xdr:rowOff>
    </xdr:from>
    <xdr:to>
      <xdr:col>3</xdr:col>
      <xdr:colOff>342900</xdr:colOff>
      <xdr:row>13</xdr:row>
      <xdr:rowOff>161925</xdr:rowOff>
    </xdr:to>
    <xdr:sp>
      <xdr:nvSpPr>
        <xdr:cNvPr id="19" name="TextBox 19">
          <a:hlinkClick r:id="rId16"/>
        </xdr:cNvPr>
        <xdr:cNvSpPr txBox="1">
          <a:spLocks noChangeArrowheads="1"/>
        </xdr:cNvSpPr>
      </xdr:nvSpPr>
      <xdr:spPr>
        <a:xfrm>
          <a:off x="4076700" y="21336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14</xdr:row>
      <xdr:rowOff>19050</xdr:rowOff>
    </xdr:from>
    <xdr:to>
      <xdr:col>3</xdr:col>
      <xdr:colOff>342900</xdr:colOff>
      <xdr:row>14</xdr:row>
      <xdr:rowOff>161925</xdr:rowOff>
    </xdr:to>
    <xdr:sp>
      <xdr:nvSpPr>
        <xdr:cNvPr id="20" name="TextBox 20">
          <a:hlinkClick r:id="rId17"/>
        </xdr:cNvPr>
        <xdr:cNvSpPr txBox="1">
          <a:spLocks noChangeArrowheads="1"/>
        </xdr:cNvSpPr>
      </xdr:nvSpPr>
      <xdr:spPr>
        <a:xfrm>
          <a:off x="4076700" y="23050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15</xdr:row>
      <xdr:rowOff>19050</xdr:rowOff>
    </xdr:from>
    <xdr:to>
      <xdr:col>3</xdr:col>
      <xdr:colOff>342900</xdr:colOff>
      <xdr:row>15</xdr:row>
      <xdr:rowOff>161925</xdr:rowOff>
    </xdr:to>
    <xdr:sp>
      <xdr:nvSpPr>
        <xdr:cNvPr id="21" name="TextBox 21">
          <a:hlinkClick r:id="rId18"/>
        </xdr:cNvPr>
        <xdr:cNvSpPr txBox="1">
          <a:spLocks noChangeArrowheads="1"/>
        </xdr:cNvSpPr>
      </xdr:nvSpPr>
      <xdr:spPr>
        <a:xfrm>
          <a:off x="4076700" y="24765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33</xdr:row>
      <xdr:rowOff>19050</xdr:rowOff>
    </xdr:from>
    <xdr:to>
      <xdr:col>3</xdr:col>
      <xdr:colOff>342900</xdr:colOff>
      <xdr:row>33</xdr:row>
      <xdr:rowOff>161925</xdr:rowOff>
    </xdr:to>
    <xdr:sp>
      <xdr:nvSpPr>
        <xdr:cNvPr id="22" name="TextBox 22">
          <a:hlinkClick r:id="rId19"/>
        </xdr:cNvPr>
        <xdr:cNvSpPr txBox="1">
          <a:spLocks noChangeArrowheads="1"/>
        </xdr:cNvSpPr>
      </xdr:nvSpPr>
      <xdr:spPr>
        <a:xfrm>
          <a:off x="4076700" y="485775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60</xdr:row>
      <xdr:rowOff>19050</xdr:rowOff>
    </xdr:from>
    <xdr:to>
      <xdr:col>3</xdr:col>
      <xdr:colOff>342900</xdr:colOff>
      <xdr:row>60</xdr:row>
      <xdr:rowOff>161925</xdr:rowOff>
    </xdr:to>
    <xdr:sp>
      <xdr:nvSpPr>
        <xdr:cNvPr id="23" name="TextBox 23">
          <a:hlinkClick r:id="rId20"/>
        </xdr:cNvPr>
        <xdr:cNvSpPr txBox="1">
          <a:spLocks noChangeArrowheads="1"/>
        </xdr:cNvSpPr>
      </xdr:nvSpPr>
      <xdr:spPr>
        <a:xfrm>
          <a:off x="4076700" y="89820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3</xdr:col>
      <xdr:colOff>123825</xdr:colOff>
      <xdr:row>59</xdr:row>
      <xdr:rowOff>19050</xdr:rowOff>
    </xdr:from>
    <xdr:to>
      <xdr:col>3</xdr:col>
      <xdr:colOff>342900</xdr:colOff>
      <xdr:row>59</xdr:row>
      <xdr:rowOff>161925</xdr:rowOff>
    </xdr:to>
    <xdr:sp>
      <xdr:nvSpPr>
        <xdr:cNvPr id="24" name="TextBox 24">
          <a:hlinkClick r:id="rId21"/>
        </xdr:cNvPr>
        <xdr:cNvSpPr txBox="1">
          <a:spLocks noChangeArrowheads="1"/>
        </xdr:cNvSpPr>
      </xdr:nvSpPr>
      <xdr:spPr>
        <a:xfrm>
          <a:off x="4076700" y="8801100"/>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2</xdr:col>
      <xdr:colOff>19050</xdr:colOff>
      <xdr:row>63</xdr:row>
      <xdr:rowOff>66675</xdr:rowOff>
    </xdr:from>
    <xdr:to>
      <xdr:col>13</xdr:col>
      <xdr:colOff>9525</xdr:colOff>
      <xdr:row>81</xdr:row>
      <xdr:rowOff>66675</xdr:rowOff>
    </xdr:to>
    <xdr:sp>
      <xdr:nvSpPr>
        <xdr:cNvPr id="25" name="Rectangle 25"/>
        <xdr:cNvSpPr>
          <a:spLocks/>
        </xdr:cNvSpPr>
      </xdr:nvSpPr>
      <xdr:spPr>
        <a:xfrm>
          <a:off x="114300" y="9458325"/>
          <a:ext cx="9410700" cy="2419350"/>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1143000</xdr:colOff>
      <xdr:row>52</xdr:row>
      <xdr:rowOff>47625</xdr:rowOff>
    </xdr:from>
    <xdr:to>
      <xdr:col>12</xdr:col>
      <xdr:colOff>666750</xdr:colOff>
      <xdr:row>54</xdr:row>
      <xdr:rowOff>38100</xdr:rowOff>
    </xdr:to>
    <xdr:sp>
      <xdr:nvSpPr>
        <xdr:cNvPr id="26" name="Rectangle 26"/>
        <xdr:cNvSpPr>
          <a:spLocks/>
        </xdr:cNvSpPr>
      </xdr:nvSpPr>
      <xdr:spPr>
        <a:xfrm>
          <a:off x="6972300" y="7781925"/>
          <a:ext cx="2486025" cy="333375"/>
        </a:xfrm>
        <a:prstGeom prst="rect">
          <a:avLst/>
        </a:prstGeom>
        <a:noFill/>
        <a:ln w="12700" cmpd="sng">
          <a:noFill/>
        </a:ln>
      </xdr:spPr>
      <xdr:txBody>
        <a:bodyPr vertOverflow="clip" wrap="square"/>
        <a:p>
          <a:pPr algn="l">
            <a:defRPr/>
          </a:pPr>
          <a:r>
            <a:rPr lang="en-US" cap="none" sz="800" b="0" i="0" u="none" baseline="0"/>
            <a:t>(pipe length between curbstop and customer meter or property boundary)</a:t>
          </a:r>
        </a:p>
      </xdr:txBody>
    </xdr:sp>
    <xdr:clientData/>
  </xdr:twoCellAnchor>
  <xdr:twoCellAnchor>
    <xdr:from>
      <xdr:col>2</xdr:col>
      <xdr:colOff>1685925</xdr:colOff>
      <xdr:row>1</xdr:row>
      <xdr:rowOff>285750</xdr:rowOff>
    </xdr:from>
    <xdr:to>
      <xdr:col>6</xdr:col>
      <xdr:colOff>838200</xdr:colOff>
      <xdr:row>1</xdr:row>
      <xdr:rowOff>428625</xdr:rowOff>
    </xdr:to>
    <xdr:sp>
      <xdr:nvSpPr>
        <xdr:cNvPr id="27" name="TextBox 27"/>
        <xdr:cNvSpPr txBox="1">
          <a:spLocks noChangeArrowheads="1"/>
        </xdr:cNvSpPr>
      </xdr:nvSpPr>
      <xdr:spPr>
        <a:xfrm>
          <a:off x="1781175" y="371475"/>
          <a:ext cx="3629025" cy="142875"/>
        </a:xfrm>
        <a:prstGeom prst="rect">
          <a:avLst/>
        </a:prstGeom>
        <a:noFill/>
        <a:ln w="9525" cmpd="sng">
          <a:noFill/>
        </a:ln>
      </xdr:spPr>
      <xdr:txBody>
        <a:bodyPr vertOverflow="clip" wrap="square" anchor="ctr"/>
        <a:p>
          <a:pPr algn="ctr">
            <a:defRPr/>
          </a:pPr>
          <a:r>
            <a:rPr lang="en-US" cap="none" sz="800" b="0" i="0" u="none" baseline="0">
              <a:solidFill>
                <a:srgbClr val="FFFFFF"/>
              </a:solidFill>
              <a:latin typeface="Arial"/>
              <a:ea typeface="Arial"/>
              <a:cs typeface="Arial"/>
            </a:rPr>
            <a:t>Copyright © 2006, American Water Works Association. All Rights Reserved.</a:t>
          </a:r>
        </a:p>
      </xdr:txBody>
    </xdr:sp>
    <xdr:clientData/>
  </xdr:twoCellAnchor>
  <xdr:twoCellAnchor>
    <xdr:from>
      <xdr:col>10</xdr:col>
      <xdr:colOff>9525</xdr:colOff>
      <xdr:row>33</xdr:row>
      <xdr:rowOff>0</xdr:rowOff>
    </xdr:from>
    <xdr:to>
      <xdr:col>10</xdr:col>
      <xdr:colOff>590550</xdr:colOff>
      <xdr:row>34</xdr:row>
      <xdr:rowOff>9525</xdr:rowOff>
    </xdr:to>
    <xdr:grpSp>
      <xdr:nvGrpSpPr>
        <xdr:cNvPr id="28" name="Group 28"/>
        <xdr:cNvGrpSpPr>
          <a:grpSpLocks/>
        </xdr:cNvGrpSpPr>
      </xdr:nvGrpSpPr>
      <xdr:grpSpPr>
        <a:xfrm>
          <a:off x="7667625" y="4838700"/>
          <a:ext cx="581025" cy="200025"/>
          <a:chOff x="1005" y="345"/>
          <a:chExt cx="64" cy="29"/>
        </a:xfrm>
        <a:solidFill>
          <a:srgbClr val="FFFFFF"/>
        </a:solidFill>
      </xdr:grpSpPr>
    </xdr:grpSp>
    <xdr:clientData/>
  </xdr:twoCellAnchor>
  <xdr:twoCellAnchor>
    <xdr:from>
      <xdr:col>10</xdr:col>
      <xdr:colOff>9525</xdr:colOff>
      <xdr:row>34</xdr:row>
      <xdr:rowOff>9525</xdr:rowOff>
    </xdr:from>
    <xdr:to>
      <xdr:col>10</xdr:col>
      <xdr:colOff>590550</xdr:colOff>
      <xdr:row>35</xdr:row>
      <xdr:rowOff>0</xdr:rowOff>
    </xdr:to>
    <xdr:grpSp>
      <xdr:nvGrpSpPr>
        <xdr:cNvPr id="32" name="Group 32"/>
        <xdr:cNvGrpSpPr>
          <a:grpSpLocks/>
        </xdr:cNvGrpSpPr>
      </xdr:nvGrpSpPr>
      <xdr:grpSpPr>
        <a:xfrm>
          <a:off x="7667625" y="5038725"/>
          <a:ext cx="581025" cy="180975"/>
          <a:chOff x="762" y="543"/>
          <a:chExt cx="61" cy="29"/>
        </a:xfrm>
        <a:solidFill>
          <a:srgbClr val="FFFFFF"/>
        </a:solidFill>
      </xdr:grpSpPr>
    </xdr:grpSp>
    <xdr:clientData/>
  </xdr:twoCellAnchor>
  <xdr:twoCellAnchor>
    <xdr:from>
      <xdr:col>10</xdr:col>
      <xdr:colOff>9525</xdr:colOff>
      <xdr:row>24</xdr:row>
      <xdr:rowOff>0</xdr:rowOff>
    </xdr:from>
    <xdr:to>
      <xdr:col>10</xdr:col>
      <xdr:colOff>590550</xdr:colOff>
      <xdr:row>25</xdr:row>
      <xdr:rowOff>0</xdr:rowOff>
    </xdr:to>
    <xdr:grpSp>
      <xdr:nvGrpSpPr>
        <xdr:cNvPr id="36" name="Group 36"/>
        <xdr:cNvGrpSpPr>
          <a:grpSpLocks/>
        </xdr:cNvGrpSpPr>
      </xdr:nvGrpSpPr>
      <xdr:grpSpPr>
        <a:xfrm>
          <a:off x="7667625" y="3705225"/>
          <a:ext cx="581025" cy="190500"/>
          <a:chOff x="758" y="403"/>
          <a:chExt cx="61" cy="29"/>
        </a:xfrm>
        <a:solidFill>
          <a:srgbClr val="FFFFFF"/>
        </a:solidFill>
      </xdr:grpSpPr>
    </xdr:grpSp>
    <xdr:clientData/>
  </xdr:twoCellAnchor>
  <xdr:twoCellAnchor>
    <xdr:from>
      <xdr:col>10</xdr:col>
      <xdr:colOff>114300</xdr:colOff>
      <xdr:row>26</xdr:row>
      <xdr:rowOff>0</xdr:rowOff>
    </xdr:from>
    <xdr:to>
      <xdr:col>12</xdr:col>
      <xdr:colOff>352425</xdr:colOff>
      <xdr:row>30</xdr:row>
      <xdr:rowOff>133350</xdr:rowOff>
    </xdr:to>
    <xdr:sp>
      <xdr:nvSpPr>
        <xdr:cNvPr id="40" name="TextBox 40"/>
        <xdr:cNvSpPr txBox="1">
          <a:spLocks noChangeArrowheads="1"/>
        </xdr:cNvSpPr>
      </xdr:nvSpPr>
      <xdr:spPr>
        <a:xfrm>
          <a:off x="7772400" y="3971925"/>
          <a:ext cx="1371600" cy="590550"/>
        </a:xfrm>
        <a:prstGeom prst="rect">
          <a:avLst/>
        </a:prstGeom>
        <a:solidFill>
          <a:srgbClr val="C0C0C0"/>
        </a:solidFill>
        <a:ln w="12700" cmpd="sng">
          <a:noFill/>
        </a:ln>
      </xdr:spPr>
      <xdr:txBody>
        <a:bodyPr vertOverflow="clip" wrap="square"/>
        <a:p>
          <a:pPr algn="ctr">
            <a:defRPr/>
          </a:pPr>
          <a:r>
            <a:rPr lang="en-US" cap="none" sz="900" b="0" i="0" u="none" baseline="0">
              <a:latin typeface="Arial"/>
              <a:ea typeface="Arial"/>
              <a:cs typeface="Arial"/>
            </a:rPr>
            <a:t>Use buttons to select
percentage
</a:t>
          </a:r>
          <a:r>
            <a:rPr lang="en-US" cap="none" sz="900" b="1" i="0" u="sng" baseline="0">
              <a:latin typeface="Arial"/>
              <a:ea typeface="Arial"/>
              <a:cs typeface="Arial"/>
            </a:rPr>
            <a:t>OR
</a:t>
          </a:r>
          <a:r>
            <a:rPr lang="en-US" cap="none" sz="900" b="0" i="0" u="none" baseline="0">
              <a:latin typeface="Arial"/>
              <a:ea typeface="Arial"/>
              <a:cs typeface="Arial"/>
            </a:rPr>
            <a:t>value</a:t>
          </a:r>
        </a:p>
      </xdr:txBody>
    </xdr:sp>
    <xdr:clientData/>
  </xdr:twoCellAnchor>
  <xdr:twoCellAnchor>
    <xdr:from>
      <xdr:col>10</xdr:col>
      <xdr:colOff>409575</xdr:colOff>
      <xdr:row>30</xdr:row>
      <xdr:rowOff>85725</xdr:rowOff>
    </xdr:from>
    <xdr:to>
      <xdr:col>10</xdr:col>
      <xdr:colOff>409575</xdr:colOff>
      <xdr:row>32</xdr:row>
      <xdr:rowOff>152400</xdr:rowOff>
    </xdr:to>
    <xdr:sp>
      <xdr:nvSpPr>
        <xdr:cNvPr id="41" name="Line 41"/>
        <xdr:cNvSpPr>
          <a:spLocks/>
        </xdr:cNvSpPr>
      </xdr:nvSpPr>
      <xdr:spPr>
        <a:xfrm>
          <a:off x="8067675" y="4514850"/>
          <a:ext cx="0" cy="30480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30</xdr:row>
      <xdr:rowOff>76200</xdr:rowOff>
    </xdr:from>
    <xdr:to>
      <xdr:col>10</xdr:col>
      <xdr:colOff>590550</xdr:colOff>
      <xdr:row>30</xdr:row>
      <xdr:rowOff>76200</xdr:rowOff>
    </xdr:to>
    <xdr:sp>
      <xdr:nvSpPr>
        <xdr:cNvPr id="42" name="Line 42"/>
        <xdr:cNvSpPr>
          <a:spLocks/>
        </xdr:cNvSpPr>
      </xdr:nvSpPr>
      <xdr:spPr>
        <a:xfrm>
          <a:off x="8067675" y="4505325"/>
          <a:ext cx="1809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27</xdr:row>
      <xdr:rowOff>57150</xdr:rowOff>
    </xdr:from>
    <xdr:to>
      <xdr:col>10</xdr:col>
      <xdr:colOff>419100</xdr:colOff>
      <xdr:row>27</xdr:row>
      <xdr:rowOff>57150</xdr:rowOff>
    </xdr:to>
    <xdr:sp>
      <xdr:nvSpPr>
        <xdr:cNvPr id="43" name="Line 43"/>
        <xdr:cNvSpPr>
          <a:spLocks/>
        </xdr:cNvSpPr>
      </xdr:nvSpPr>
      <xdr:spPr>
        <a:xfrm>
          <a:off x="7820025" y="4200525"/>
          <a:ext cx="2571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25</xdr:row>
      <xdr:rowOff>47625</xdr:rowOff>
    </xdr:from>
    <xdr:to>
      <xdr:col>10</xdr:col>
      <xdr:colOff>171450</xdr:colOff>
      <xdr:row>27</xdr:row>
      <xdr:rowOff>57150</xdr:rowOff>
    </xdr:to>
    <xdr:sp>
      <xdr:nvSpPr>
        <xdr:cNvPr id="44" name="Line 44"/>
        <xdr:cNvSpPr>
          <a:spLocks/>
        </xdr:cNvSpPr>
      </xdr:nvSpPr>
      <xdr:spPr>
        <a:xfrm flipV="1">
          <a:off x="7829550" y="3943350"/>
          <a:ext cx="0" cy="2571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933450</xdr:colOff>
      <xdr:row>1</xdr:row>
      <xdr:rowOff>314325</xdr:rowOff>
    </xdr:from>
    <xdr:ext cx="542925" cy="180975"/>
    <xdr:sp>
      <xdr:nvSpPr>
        <xdr:cNvPr id="45" name="TextBox 45"/>
        <xdr:cNvSpPr txBox="1">
          <a:spLocks noChangeArrowheads="1"/>
        </xdr:cNvSpPr>
      </xdr:nvSpPr>
      <xdr:spPr>
        <a:xfrm>
          <a:off x="6762750" y="400050"/>
          <a:ext cx="542925" cy="180975"/>
        </a:xfrm>
        <a:prstGeom prst="rect">
          <a:avLst/>
        </a:prstGeom>
        <a:noFill/>
        <a:ln w="12700" cmpd="sng">
          <a:noFill/>
        </a:ln>
      </xdr:spPr>
      <xdr:txBody>
        <a:bodyPr vertOverflow="clip" wrap="square">
          <a:spAutoFit/>
        </a:bodyPr>
        <a:p>
          <a:pPr algn="l">
            <a:defRPr/>
          </a:pPr>
          <a:r>
            <a:rPr lang="en-US" cap="none" sz="800" b="0" i="0" u="none" baseline="0">
              <a:solidFill>
                <a:srgbClr val="FFFFFF"/>
              </a:solidFill>
              <a:latin typeface="Arial"/>
              <a:ea typeface="Arial"/>
              <a:cs typeface="Arial"/>
            </a:rPr>
            <a:t> WASv3.0</a:t>
          </a:r>
        </a:p>
      </xdr:txBody>
    </xdr:sp>
    <xdr:clientData/>
  </xdr:oneCellAnchor>
  <xdr:twoCellAnchor>
    <xdr:from>
      <xdr:col>11</xdr:col>
      <xdr:colOff>428625</xdr:colOff>
      <xdr:row>20</xdr:row>
      <xdr:rowOff>19050</xdr:rowOff>
    </xdr:from>
    <xdr:to>
      <xdr:col>12</xdr:col>
      <xdr:colOff>114300</xdr:colOff>
      <xdr:row>20</xdr:row>
      <xdr:rowOff>161925</xdr:rowOff>
    </xdr:to>
    <xdr:sp>
      <xdr:nvSpPr>
        <xdr:cNvPr id="46" name="TextBox 46">
          <a:hlinkClick r:id="rId22"/>
        </xdr:cNvPr>
        <xdr:cNvSpPr txBox="1">
          <a:spLocks noChangeArrowheads="1"/>
        </xdr:cNvSpPr>
      </xdr:nvSpPr>
      <xdr:spPr>
        <a:xfrm>
          <a:off x="8686800" y="3038475"/>
          <a:ext cx="219075" cy="142875"/>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FFFFFF"/>
              </a:solidFill>
              <a:latin typeface="Arial"/>
              <a:ea typeface="Arial"/>
              <a:cs typeface="Arial"/>
            </a:rPr>
            <a:t>?</a:t>
          </a:r>
        </a:p>
      </xdr:txBody>
    </xdr:sp>
    <xdr:clientData/>
  </xdr:twoCellAnchor>
  <xdr:twoCellAnchor>
    <xdr:from>
      <xdr:col>10</xdr:col>
      <xdr:colOff>390525</xdr:colOff>
      <xdr:row>20</xdr:row>
      <xdr:rowOff>19050</xdr:rowOff>
    </xdr:from>
    <xdr:to>
      <xdr:col>11</xdr:col>
      <xdr:colOff>419100</xdr:colOff>
      <xdr:row>21</xdr:row>
      <xdr:rowOff>9525</xdr:rowOff>
    </xdr:to>
    <xdr:sp>
      <xdr:nvSpPr>
        <xdr:cNvPr id="47" name="TextBox 47"/>
        <xdr:cNvSpPr txBox="1">
          <a:spLocks noChangeArrowheads="1"/>
        </xdr:cNvSpPr>
      </xdr:nvSpPr>
      <xdr:spPr>
        <a:xfrm>
          <a:off x="8048625" y="3038475"/>
          <a:ext cx="628650" cy="1619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Click here: 
</a:t>
          </a:r>
        </a:p>
      </xdr:txBody>
    </xdr:sp>
    <xdr:clientData/>
  </xdr:twoCellAnchor>
  <xdr:twoCellAnchor>
    <xdr:from>
      <xdr:col>10</xdr:col>
      <xdr:colOff>400050</xdr:colOff>
      <xdr:row>20</xdr:row>
      <xdr:rowOff>161925</xdr:rowOff>
    </xdr:from>
    <xdr:to>
      <xdr:col>12</xdr:col>
      <xdr:colOff>457200</xdr:colOff>
      <xdr:row>22</xdr:row>
      <xdr:rowOff>152400</xdr:rowOff>
    </xdr:to>
    <xdr:sp>
      <xdr:nvSpPr>
        <xdr:cNvPr id="48" name="TextBox 48"/>
        <xdr:cNvSpPr txBox="1">
          <a:spLocks noChangeArrowheads="1"/>
        </xdr:cNvSpPr>
      </xdr:nvSpPr>
      <xdr:spPr>
        <a:xfrm>
          <a:off x="8058150" y="3181350"/>
          <a:ext cx="1190625" cy="3333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for help using option buttons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lc@aww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8"/>
    <pageSetUpPr fitToPage="1"/>
  </sheetPr>
  <dimension ref="A1:P41"/>
  <sheetViews>
    <sheetView showRowColHeaders="0" workbookViewId="0" topLeftCell="A1">
      <selection activeCell="B2" sqref="B2:O2"/>
    </sheetView>
  </sheetViews>
  <sheetFormatPr defaultColWidth="9.140625" defaultRowHeight="12.75" zeroHeight="1"/>
  <cols>
    <col min="1" max="1" width="1.7109375" style="179" customWidth="1"/>
    <col min="2" max="2" width="0.42578125" style="179" customWidth="1"/>
    <col min="3" max="3" width="28.140625" style="179" customWidth="1"/>
    <col min="4" max="4" width="8.28125" style="179" customWidth="1"/>
    <col min="5" max="5" width="16.7109375" style="179" customWidth="1"/>
    <col min="6" max="6" width="11.7109375" style="179" customWidth="1"/>
    <col min="7" max="7" width="9.57421875" style="179" customWidth="1"/>
    <col min="8" max="8" width="2.8515625" style="179" customWidth="1"/>
    <col min="9" max="9" width="10.140625" style="179" customWidth="1"/>
    <col min="10" max="10" width="13.28125" style="179" customWidth="1"/>
    <col min="11" max="11" width="9.57421875" style="179" customWidth="1"/>
    <col min="12" max="12" width="7.140625" style="179" customWidth="1"/>
    <col min="13" max="13" width="7.8515625" style="179" customWidth="1"/>
    <col min="14" max="14" width="12.140625" style="179" customWidth="1"/>
    <col min="15" max="15" width="1.7109375" style="179" customWidth="1"/>
    <col min="16" max="16" width="1.421875" style="179" customWidth="1"/>
    <col min="17" max="16384" width="9.140625" style="179" hidden="1" customWidth="1"/>
  </cols>
  <sheetData>
    <row r="1" spans="1:16" s="119" customFormat="1" ht="8.25" customHeight="1" thickBot="1">
      <c r="A1" s="149"/>
      <c r="B1" s="149"/>
      <c r="C1" s="149"/>
      <c r="D1" s="149"/>
      <c r="E1" s="149"/>
      <c r="F1" s="149"/>
      <c r="G1" s="149"/>
      <c r="H1" s="149"/>
      <c r="I1" s="149"/>
      <c r="J1" s="149"/>
      <c r="K1" s="149"/>
      <c r="L1" s="149"/>
      <c r="M1" s="149"/>
      <c r="N1" s="149"/>
      <c r="O1" s="149"/>
      <c r="P1" s="149"/>
    </row>
    <row r="2" spans="1:16" s="151" customFormat="1" ht="40.5" customHeight="1" thickBot="1" thickTop="1">
      <c r="A2" s="150"/>
      <c r="B2" s="361" t="s">
        <v>202</v>
      </c>
      <c r="C2" s="362"/>
      <c r="D2" s="362"/>
      <c r="E2" s="362"/>
      <c r="F2" s="362"/>
      <c r="G2" s="362"/>
      <c r="H2" s="362"/>
      <c r="I2" s="362"/>
      <c r="J2" s="362"/>
      <c r="K2" s="362"/>
      <c r="L2" s="362"/>
      <c r="M2" s="362"/>
      <c r="N2" s="362"/>
      <c r="O2" s="363"/>
      <c r="P2" s="150"/>
    </row>
    <row r="3" spans="1:16" s="119" customFormat="1" ht="5.25" customHeight="1" thickTop="1">
      <c r="A3" s="149"/>
      <c r="B3" s="152"/>
      <c r="C3" s="4"/>
      <c r="D3" s="4"/>
      <c r="E3" s="4"/>
      <c r="F3" s="4"/>
      <c r="G3" s="4"/>
      <c r="H3" s="4"/>
      <c r="I3" s="4"/>
      <c r="J3" s="4"/>
      <c r="K3" s="4"/>
      <c r="L3" s="4"/>
      <c r="M3" s="4"/>
      <c r="N3" s="4"/>
      <c r="O3" s="153"/>
      <c r="P3" s="149"/>
    </row>
    <row r="4" spans="1:16" s="119" customFormat="1" ht="13.5">
      <c r="A4" s="149"/>
      <c r="B4" s="154"/>
      <c r="C4" s="367" t="s">
        <v>100</v>
      </c>
      <c r="D4" s="368"/>
      <c r="E4" s="368"/>
      <c r="F4" s="368"/>
      <c r="G4" s="368"/>
      <c r="H4" s="368"/>
      <c r="I4" s="368"/>
      <c r="J4" s="368"/>
      <c r="K4" s="368"/>
      <c r="L4" s="368"/>
      <c r="M4" s="368"/>
      <c r="N4" s="366"/>
      <c r="O4" s="155"/>
      <c r="P4" s="149"/>
    </row>
    <row r="5" spans="1:16" s="119" customFormat="1" ht="13.5">
      <c r="A5" s="149"/>
      <c r="B5" s="156"/>
      <c r="C5" s="368"/>
      <c r="D5" s="368"/>
      <c r="E5" s="368"/>
      <c r="F5" s="368"/>
      <c r="G5" s="368"/>
      <c r="H5" s="368"/>
      <c r="I5" s="368"/>
      <c r="J5" s="368"/>
      <c r="K5" s="368"/>
      <c r="L5" s="368"/>
      <c r="M5" s="368"/>
      <c r="N5" s="366"/>
      <c r="O5" s="155"/>
      <c r="P5" s="149"/>
    </row>
    <row r="6" spans="1:16" s="119" customFormat="1" ht="3" customHeight="1">
      <c r="A6" s="149"/>
      <c r="B6" s="152"/>
      <c r="C6" s="4"/>
      <c r="D6" s="4"/>
      <c r="E6" s="4"/>
      <c r="F6" s="4"/>
      <c r="G6" s="4"/>
      <c r="H6" s="4"/>
      <c r="I6" s="4"/>
      <c r="J6" s="4"/>
      <c r="K6" s="4"/>
      <c r="L6" s="4"/>
      <c r="M6" s="4"/>
      <c r="N6" s="4"/>
      <c r="O6" s="153"/>
      <c r="P6" s="149"/>
    </row>
    <row r="7" spans="1:16" s="119" customFormat="1" ht="7.5" customHeight="1">
      <c r="A7" s="149"/>
      <c r="B7" s="154"/>
      <c r="C7" s="364" t="s">
        <v>122</v>
      </c>
      <c r="D7" s="365"/>
      <c r="E7" s="365"/>
      <c r="F7" s="365"/>
      <c r="G7" s="365"/>
      <c r="H7" s="365"/>
      <c r="I7" s="365"/>
      <c r="J7" s="365"/>
      <c r="K7" s="365"/>
      <c r="L7" s="365"/>
      <c r="M7" s="365"/>
      <c r="N7" s="366"/>
      <c r="O7" s="157"/>
      <c r="P7" s="149"/>
    </row>
    <row r="8" spans="1:16" s="119" customFormat="1" ht="22.5" customHeight="1">
      <c r="A8" s="149"/>
      <c r="B8" s="158"/>
      <c r="C8" s="365"/>
      <c r="D8" s="365"/>
      <c r="E8" s="365"/>
      <c r="F8" s="365"/>
      <c r="G8" s="365"/>
      <c r="H8" s="365"/>
      <c r="I8" s="365"/>
      <c r="J8" s="365"/>
      <c r="K8" s="365"/>
      <c r="L8" s="365"/>
      <c r="M8" s="365"/>
      <c r="N8" s="366"/>
      <c r="O8" s="157"/>
      <c r="P8" s="149"/>
    </row>
    <row r="9" spans="1:16" s="119" customFormat="1" ht="6" customHeight="1">
      <c r="A9" s="149"/>
      <c r="B9" s="152"/>
      <c r="C9" s="4"/>
      <c r="D9" s="4"/>
      <c r="E9" s="4"/>
      <c r="F9" s="4"/>
      <c r="G9" s="4"/>
      <c r="H9" s="4"/>
      <c r="I9" s="4"/>
      <c r="J9" s="4"/>
      <c r="K9" s="4"/>
      <c r="L9" s="4"/>
      <c r="M9" s="4"/>
      <c r="N9" s="4"/>
      <c r="O9" s="153"/>
      <c r="P9" s="149"/>
    </row>
    <row r="10" spans="1:16" s="119" customFormat="1" ht="13.5">
      <c r="A10" s="149"/>
      <c r="B10" s="152"/>
      <c r="C10" s="159" t="s">
        <v>104</v>
      </c>
      <c r="D10" s="4"/>
      <c r="E10" s="4"/>
      <c r="F10" s="160"/>
      <c r="G10" s="4" t="s">
        <v>47</v>
      </c>
      <c r="H10" s="4"/>
      <c r="I10" s="4"/>
      <c r="J10" s="4"/>
      <c r="K10" s="4"/>
      <c r="L10" s="4"/>
      <c r="M10" s="4"/>
      <c r="N10" s="4"/>
      <c r="O10" s="153"/>
      <c r="P10" s="149"/>
    </row>
    <row r="11" spans="1:16" s="119" customFormat="1" ht="3" customHeight="1">
      <c r="A11" s="149"/>
      <c r="B11" s="152"/>
      <c r="C11" s="161"/>
      <c r="D11" s="4"/>
      <c r="E11" s="4"/>
      <c r="F11" s="162"/>
      <c r="G11" s="4"/>
      <c r="H11" s="4"/>
      <c r="I11" s="4"/>
      <c r="J11" s="4"/>
      <c r="K11" s="4"/>
      <c r="L11" s="4"/>
      <c r="M11" s="4"/>
      <c r="N11" s="4"/>
      <c r="O11" s="153"/>
      <c r="P11" s="149"/>
    </row>
    <row r="12" spans="1:16" s="119" customFormat="1" ht="13.5">
      <c r="A12" s="149"/>
      <c r="B12" s="152"/>
      <c r="C12" s="4"/>
      <c r="D12" s="4"/>
      <c r="E12" s="4"/>
      <c r="F12" s="163"/>
      <c r="G12" s="4" t="s">
        <v>48</v>
      </c>
      <c r="H12" s="4"/>
      <c r="I12" s="4"/>
      <c r="J12" s="4"/>
      <c r="K12" s="4"/>
      <c r="L12" s="4"/>
      <c r="M12" s="4"/>
      <c r="N12" s="4"/>
      <c r="O12" s="153"/>
      <c r="P12" s="149"/>
    </row>
    <row r="13" spans="1:16" s="119" customFormat="1" ht="3" customHeight="1">
      <c r="A13" s="149"/>
      <c r="B13" s="152"/>
      <c r="C13" s="4"/>
      <c r="D13" s="4"/>
      <c r="E13" s="4"/>
      <c r="F13" s="162"/>
      <c r="G13" s="4"/>
      <c r="H13" s="4"/>
      <c r="I13" s="4"/>
      <c r="J13" s="4"/>
      <c r="K13" s="4"/>
      <c r="L13" s="4"/>
      <c r="M13" s="4"/>
      <c r="N13" s="4"/>
      <c r="O13" s="153"/>
      <c r="P13" s="149"/>
    </row>
    <row r="14" spans="1:16" s="119" customFormat="1" ht="13.5">
      <c r="A14" s="149"/>
      <c r="B14" s="152"/>
      <c r="C14" s="4"/>
      <c r="D14" s="4"/>
      <c r="E14" s="4"/>
      <c r="F14" s="164"/>
      <c r="G14" s="4" t="s">
        <v>49</v>
      </c>
      <c r="H14" s="4"/>
      <c r="I14" s="4"/>
      <c r="J14" s="4"/>
      <c r="K14" s="4"/>
      <c r="L14" s="4"/>
      <c r="M14" s="4"/>
      <c r="N14" s="4"/>
      <c r="O14" s="153"/>
      <c r="P14" s="149"/>
    </row>
    <row r="15" spans="1:16" s="119" customFormat="1" ht="3" customHeight="1">
      <c r="A15" s="149"/>
      <c r="B15" s="152"/>
      <c r="C15" s="4"/>
      <c r="D15" s="4"/>
      <c r="E15" s="4"/>
      <c r="F15" s="4"/>
      <c r="G15" s="4"/>
      <c r="H15" s="4"/>
      <c r="I15" s="4"/>
      <c r="J15" s="4"/>
      <c r="K15" s="4"/>
      <c r="L15" s="4"/>
      <c r="M15" s="4"/>
      <c r="N15" s="4"/>
      <c r="O15" s="153"/>
      <c r="P15" s="149"/>
    </row>
    <row r="16" spans="1:16" s="119" customFormat="1" ht="13.5" customHeight="1">
      <c r="A16" s="149"/>
      <c r="B16" s="152"/>
      <c r="C16" s="4"/>
      <c r="D16" s="4"/>
      <c r="E16" s="4"/>
      <c r="F16" s="293"/>
      <c r="G16" s="4" t="s">
        <v>211</v>
      </c>
      <c r="H16" s="4"/>
      <c r="I16" s="4"/>
      <c r="J16" s="4"/>
      <c r="K16" s="4"/>
      <c r="L16" s="4"/>
      <c r="M16" s="4"/>
      <c r="N16" s="4"/>
      <c r="O16" s="153"/>
      <c r="P16" s="149"/>
    </row>
    <row r="17" spans="1:16" s="119" customFormat="1" ht="5.25" customHeight="1">
      <c r="A17" s="149"/>
      <c r="B17" s="152"/>
      <c r="C17" s="4"/>
      <c r="D17" s="4"/>
      <c r="E17" s="4"/>
      <c r="F17" s="4"/>
      <c r="G17" s="4"/>
      <c r="H17" s="4"/>
      <c r="I17" s="4"/>
      <c r="J17" s="4"/>
      <c r="K17" s="4"/>
      <c r="L17" s="4"/>
      <c r="M17" s="4"/>
      <c r="N17" s="4"/>
      <c r="O17" s="153"/>
      <c r="P17" s="149"/>
    </row>
    <row r="18" spans="1:16" s="119" customFormat="1" ht="14.25" customHeight="1">
      <c r="A18" s="149"/>
      <c r="B18" s="152"/>
      <c r="C18" s="165" t="s">
        <v>59</v>
      </c>
      <c r="D18" s="4"/>
      <c r="E18" s="4"/>
      <c r="F18" s="4"/>
      <c r="G18" s="4"/>
      <c r="H18" s="4"/>
      <c r="I18" s="4"/>
      <c r="J18" s="4"/>
      <c r="K18" s="4"/>
      <c r="L18" s="4"/>
      <c r="M18" s="4"/>
      <c r="N18" s="4"/>
      <c r="O18" s="153"/>
      <c r="P18" s="149"/>
    </row>
    <row r="19" spans="1:16" s="119" customFormat="1" ht="8.25" customHeight="1">
      <c r="A19" s="149"/>
      <c r="B19" s="152"/>
      <c r="C19" s="4"/>
      <c r="D19" s="4"/>
      <c r="E19" s="4"/>
      <c r="F19" s="4"/>
      <c r="G19" s="4"/>
      <c r="H19" s="4"/>
      <c r="I19" s="4"/>
      <c r="J19" s="4"/>
      <c r="K19" s="4"/>
      <c r="L19" s="4"/>
      <c r="M19" s="4"/>
      <c r="N19" s="4"/>
      <c r="O19" s="153"/>
      <c r="P19" s="149"/>
    </row>
    <row r="20" spans="1:16" s="119" customFormat="1" ht="15.75" customHeight="1">
      <c r="A20" s="149"/>
      <c r="B20" s="152"/>
      <c r="C20" s="166" t="s">
        <v>65</v>
      </c>
      <c r="D20" s="358"/>
      <c r="E20" s="359"/>
      <c r="F20" s="359"/>
      <c r="G20" s="360"/>
      <c r="H20" s="4"/>
      <c r="I20" s="167" t="s">
        <v>50</v>
      </c>
      <c r="J20" s="369"/>
      <c r="K20" s="356"/>
      <c r="L20" s="357"/>
      <c r="M20" s="357"/>
      <c r="N20" s="4"/>
      <c r="O20" s="153"/>
      <c r="P20" s="149"/>
    </row>
    <row r="21" spans="1:16" s="119" customFormat="1" ht="6" customHeight="1">
      <c r="A21" s="149"/>
      <c r="B21" s="152"/>
      <c r="C21" s="168"/>
      <c r="D21" s="4"/>
      <c r="E21" s="4"/>
      <c r="F21" s="4"/>
      <c r="G21" s="4"/>
      <c r="H21" s="4"/>
      <c r="I21" s="167"/>
      <c r="J21" s="167"/>
      <c r="K21" s="4"/>
      <c r="L21" s="166"/>
      <c r="M21" s="169"/>
      <c r="N21" s="4"/>
      <c r="O21" s="153"/>
      <c r="P21" s="149"/>
    </row>
    <row r="22" spans="1:16" s="119" customFormat="1" ht="15.75" customHeight="1">
      <c r="A22" s="149"/>
      <c r="B22" s="152"/>
      <c r="C22" s="166" t="s">
        <v>53</v>
      </c>
      <c r="D22" s="215"/>
      <c r="E22" s="4"/>
      <c r="F22" s="166" t="s">
        <v>105</v>
      </c>
      <c r="G22" s="180"/>
      <c r="H22" s="4"/>
      <c r="I22" s="167" t="s">
        <v>106</v>
      </c>
      <c r="J22" s="166"/>
      <c r="K22" s="180"/>
      <c r="L22" s="166"/>
      <c r="M22" s="4"/>
      <c r="N22" s="4"/>
      <c r="O22" s="153"/>
      <c r="P22" s="149"/>
    </row>
    <row r="23" spans="1:16" s="119" customFormat="1" ht="6" customHeight="1">
      <c r="A23" s="149"/>
      <c r="B23" s="152"/>
      <c r="C23" s="170"/>
      <c r="D23" s="4"/>
      <c r="E23" s="4"/>
      <c r="F23" s="4"/>
      <c r="G23" s="4"/>
      <c r="H23" s="4"/>
      <c r="I23" s="167"/>
      <c r="J23" s="167"/>
      <c r="K23" s="4"/>
      <c r="L23" s="167"/>
      <c r="M23" s="167"/>
      <c r="N23" s="4"/>
      <c r="O23" s="153"/>
      <c r="P23" s="149"/>
    </row>
    <row r="24" spans="1:16" s="119" customFormat="1" ht="15.75" customHeight="1">
      <c r="A24" s="149"/>
      <c r="B24" s="152"/>
      <c r="C24" s="166" t="s">
        <v>60</v>
      </c>
      <c r="D24" s="358"/>
      <c r="E24" s="353"/>
      <c r="F24" s="171" t="s">
        <v>61</v>
      </c>
      <c r="G24" s="369"/>
      <c r="H24" s="356"/>
      <c r="I24" s="357"/>
      <c r="J24" s="370"/>
      <c r="K24" s="373" t="s">
        <v>63</v>
      </c>
      <c r="L24" s="374"/>
      <c r="M24" s="371"/>
      <c r="N24" s="372"/>
      <c r="O24" s="153"/>
      <c r="P24" s="149"/>
    </row>
    <row r="25" spans="1:16" s="119" customFormat="1" ht="12.75" customHeight="1">
      <c r="A25" s="149"/>
      <c r="B25" s="152"/>
      <c r="C25" s="168"/>
      <c r="D25" s="4"/>
      <c r="E25" s="4"/>
      <c r="F25" s="4"/>
      <c r="G25" s="4"/>
      <c r="H25" s="4"/>
      <c r="I25" s="167"/>
      <c r="J25" s="167"/>
      <c r="K25" s="4"/>
      <c r="L25" s="166" t="s">
        <v>62</v>
      </c>
      <c r="M25" s="89"/>
      <c r="N25" s="4"/>
      <c r="O25" s="153"/>
      <c r="P25" s="149"/>
    </row>
    <row r="26" spans="1:16" s="119" customFormat="1" ht="13.5" customHeight="1">
      <c r="A26" s="149"/>
      <c r="B26" s="152"/>
      <c r="C26" s="161" t="s">
        <v>114</v>
      </c>
      <c r="D26" s="4"/>
      <c r="E26" s="4"/>
      <c r="F26" s="4"/>
      <c r="G26" s="375"/>
      <c r="H26" s="376"/>
      <c r="I26" s="376"/>
      <c r="J26" s="377"/>
      <c r="K26" s="4"/>
      <c r="L26" s="166"/>
      <c r="M26" s="169"/>
      <c r="N26" s="4"/>
      <c r="O26" s="153"/>
      <c r="P26" s="149"/>
    </row>
    <row r="27" spans="1:16" s="119" customFormat="1" ht="4.5" customHeight="1">
      <c r="A27" s="149"/>
      <c r="B27" s="152"/>
      <c r="C27" s="168"/>
      <c r="D27" s="4"/>
      <c r="E27" s="4"/>
      <c r="F27" s="4"/>
      <c r="G27" s="4"/>
      <c r="H27" s="4"/>
      <c r="I27" s="167"/>
      <c r="J27" s="167"/>
      <c r="K27" s="4"/>
      <c r="L27" s="166"/>
      <c r="M27" s="169"/>
      <c r="N27" s="4"/>
      <c r="O27" s="153"/>
      <c r="P27" s="149"/>
    </row>
    <row r="28" spans="1:16" s="119" customFormat="1" ht="16.5" customHeight="1">
      <c r="A28" s="149"/>
      <c r="B28" s="172"/>
      <c r="C28" s="173" t="s">
        <v>42</v>
      </c>
      <c r="D28" s="4"/>
      <c r="E28" s="4"/>
      <c r="F28" s="4"/>
      <c r="G28" s="281" t="s">
        <v>239</v>
      </c>
      <c r="H28" s="4"/>
      <c r="I28" s="4"/>
      <c r="J28" s="4"/>
      <c r="K28" s="4"/>
      <c r="L28" s="4"/>
      <c r="M28" s="4"/>
      <c r="N28" s="4"/>
      <c r="O28" s="153"/>
      <c r="P28" s="149"/>
    </row>
    <row r="29" spans="1:16" s="119" customFormat="1" ht="22.5" customHeight="1">
      <c r="A29" s="149"/>
      <c r="B29" s="174"/>
      <c r="C29" s="175"/>
      <c r="D29" s="354" t="s">
        <v>43</v>
      </c>
      <c r="E29" s="355"/>
      <c r="F29" s="355"/>
      <c r="G29" s="355"/>
      <c r="H29" s="355"/>
      <c r="I29" s="355"/>
      <c r="J29" s="355"/>
      <c r="K29" s="355"/>
      <c r="L29" s="355"/>
      <c r="M29" s="355"/>
      <c r="N29" s="352"/>
      <c r="O29" s="153"/>
      <c r="P29" s="149"/>
    </row>
    <row r="30" spans="1:16" s="119" customFormat="1" ht="3.75" customHeight="1">
      <c r="A30" s="149"/>
      <c r="B30" s="174"/>
      <c r="C30" s="175"/>
      <c r="D30" s="4"/>
      <c r="E30" s="4"/>
      <c r="F30" s="4"/>
      <c r="G30" s="4"/>
      <c r="H30" s="4"/>
      <c r="I30" s="4"/>
      <c r="J30" s="4"/>
      <c r="K30" s="4"/>
      <c r="L30" s="4"/>
      <c r="M30" s="4"/>
      <c r="N30" s="4"/>
      <c r="O30" s="153"/>
      <c r="P30" s="149"/>
    </row>
    <row r="31" spans="1:16" s="119" customFormat="1" ht="22.5" customHeight="1">
      <c r="A31" s="149"/>
      <c r="B31" s="174"/>
      <c r="C31" s="175"/>
      <c r="D31" s="354" t="s">
        <v>44</v>
      </c>
      <c r="E31" s="355"/>
      <c r="F31" s="355"/>
      <c r="G31" s="355"/>
      <c r="H31" s="355"/>
      <c r="I31" s="355"/>
      <c r="J31" s="355"/>
      <c r="K31" s="355"/>
      <c r="L31" s="355"/>
      <c r="M31" s="355"/>
      <c r="N31" s="352"/>
      <c r="O31" s="153"/>
      <c r="P31" s="149"/>
    </row>
    <row r="32" spans="1:16" s="119" customFormat="1" ht="3.75" customHeight="1">
      <c r="A32" s="149"/>
      <c r="B32" s="174"/>
      <c r="C32" s="175"/>
      <c r="D32" s="4"/>
      <c r="E32" s="4"/>
      <c r="F32" s="4"/>
      <c r="G32" s="4"/>
      <c r="H32" s="4"/>
      <c r="I32" s="4"/>
      <c r="J32" s="4"/>
      <c r="K32" s="4"/>
      <c r="L32" s="4"/>
      <c r="M32" s="4"/>
      <c r="N32" s="4"/>
      <c r="O32" s="153"/>
      <c r="P32" s="149"/>
    </row>
    <row r="33" spans="1:16" s="119" customFormat="1" ht="22.5" customHeight="1">
      <c r="A33" s="149"/>
      <c r="B33" s="174"/>
      <c r="C33" s="175"/>
      <c r="D33" s="354" t="s">
        <v>45</v>
      </c>
      <c r="E33" s="355"/>
      <c r="F33" s="355"/>
      <c r="G33" s="355"/>
      <c r="H33" s="355"/>
      <c r="I33" s="355"/>
      <c r="J33" s="355"/>
      <c r="K33" s="355"/>
      <c r="L33" s="355"/>
      <c r="M33" s="355"/>
      <c r="N33" s="352"/>
      <c r="O33" s="153"/>
      <c r="P33" s="149"/>
    </row>
    <row r="34" spans="1:16" s="119" customFormat="1" ht="3.75" customHeight="1">
      <c r="A34" s="149"/>
      <c r="B34" s="174"/>
      <c r="C34" s="175"/>
      <c r="D34" s="4"/>
      <c r="E34" s="4"/>
      <c r="F34" s="4"/>
      <c r="G34" s="4"/>
      <c r="H34" s="4"/>
      <c r="I34" s="4"/>
      <c r="J34" s="4"/>
      <c r="K34" s="4"/>
      <c r="L34" s="4"/>
      <c r="M34" s="4"/>
      <c r="N34" s="4"/>
      <c r="O34" s="153"/>
      <c r="P34" s="149"/>
    </row>
    <row r="35" spans="1:16" s="119" customFormat="1" ht="22.5" customHeight="1">
      <c r="A35" s="149"/>
      <c r="B35" s="174"/>
      <c r="C35" s="175"/>
      <c r="D35" s="354" t="s">
        <v>46</v>
      </c>
      <c r="E35" s="355"/>
      <c r="F35" s="355"/>
      <c r="G35" s="355"/>
      <c r="H35" s="355"/>
      <c r="I35" s="355"/>
      <c r="J35" s="355"/>
      <c r="K35" s="355"/>
      <c r="L35" s="355"/>
      <c r="M35" s="355"/>
      <c r="N35" s="352"/>
      <c r="O35" s="153"/>
      <c r="P35" s="149"/>
    </row>
    <row r="36" spans="1:16" s="119" customFormat="1" ht="3.75" customHeight="1">
      <c r="A36" s="149"/>
      <c r="B36" s="174"/>
      <c r="C36" s="175"/>
      <c r="D36" s="4"/>
      <c r="E36" s="4"/>
      <c r="F36" s="4"/>
      <c r="G36" s="4"/>
      <c r="H36" s="4"/>
      <c r="I36" s="4"/>
      <c r="J36" s="4"/>
      <c r="K36" s="4"/>
      <c r="L36" s="4"/>
      <c r="M36" s="4"/>
      <c r="N36" s="4"/>
      <c r="O36" s="153"/>
      <c r="P36" s="149"/>
    </row>
    <row r="37" spans="1:16" s="119" customFormat="1" ht="22.5" customHeight="1">
      <c r="A37" s="149"/>
      <c r="B37" s="174"/>
      <c r="C37" s="175"/>
      <c r="D37" s="354" t="s">
        <v>103</v>
      </c>
      <c r="E37" s="355"/>
      <c r="F37" s="355"/>
      <c r="G37" s="355"/>
      <c r="H37" s="355"/>
      <c r="I37" s="355"/>
      <c r="J37" s="355"/>
      <c r="K37" s="355"/>
      <c r="L37" s="355"/>
      <c r="M37" s="355"/>
      <c r="N37" s="352"/>
      <c r="O37" s="153"/>
      <c r="P37" s="149"/>
    </row>
    <row r="38" spans="1:16" s="119" customFormat="1" ht="10.5" customHeight="1">
      <c r="A38" s="149"/>
      <c r="B38" s="174"/>
      <c r="C38" s="175"/>
      <c r="D38" s="280"/>
      <c r="E38" s="280"/>
      <c r="F38" s="280"/>
      <c r="G38" s="280"/>
      <c r="H38" s="280"/>
      <c r="I38" s="280"/>
      <c r="J38" s="280"/>
      <c r="K38" s="280"/>
      <c r="L38" s="280"/>
      <c r="M38" s="280"/>
      <c r="N38" s="280"/>
      <c r="O38" s="153"/>
      <c r="P38" s="149"/>
    </row>
    <row r="39" spans="1:16" s="119" customFormat="1" ht="22.5" customHeight="1">
      <c r="A39" s="149"/>
      <c r="B39" s="174"/>
      <c r="C39" s="175"/>
      <c r="D39" s="175"/>
      <c r="E39" s="280"/>
      <c r="F39" s="280"/>
      <c r="G39" s="280"/>
      <c r="H39" s="280"/>
      <c r="I39" s="280"/>
      <c r="J39" s="280"/>
      <c r="K39" s="279" t="s">
        <v>199</v>
      </c>
      <c r="L39" s="282" t="s">
        <v>198</v>
      </c>
      <c r="M39" s="280"/>
      <c r="N39" s="280"/>
      <c r="O39" s="153"/>
      <c r="P39" s="149"/>
    </row>
    <row r="40" spans="1:16" s="119" customFormat="1" ht="10.5" customHeight="1">
      <c r="A40" s="149"/>
      <c r="B40" s="174"/>
      <c r="C40" s="175"/>
      <c r="D40" s="280"/>
      <c r="E40" s="280"/>
      <c r="F40" s="280"/>
      <c r="G40" s="280"/>
      <c r="H40" s="280"/>
      <c r="I40" s="280"/>
      <c r="J40" s="280"/>
      <c r="K40" s="281"/>
      <c r="L40" s="280"/>
      <c r="M40" s="280"/>
      <c r="N40" s="280"/>
      <c r="O40" s="153"/>
      <c r="P40" s="149"/>
    </row>
    <row r="41" spans="1:16" s="119" customFormat="1" ht="5.25" customHeight="1" thickBot="1">
      <c r="A41" s="149"/>
      <c r="B41" s="176"/>
      <c r="C41" s="177"/>
      <c r="D41" s="177"/>
      <c r="E41" s="177"/>
      <c r="F41" s="177"/>
      <c r="G41" s="177"/>
      <c r="H41" s="177"/>
      <c r="I41" s="177"/>
      <c r="J41" s="177"/>
      <c r="K41" s="177"/>
      <c r="L41" s="177"/>
      <c r="M41" s="177"/>
      <c r="N41" s="177"/>
      <c r="O41" s="178"/>
      <c r="P41" s="149"/>
    </row>
    <row r="42" ht="13.5" customHeight="1" thickTop="1"/>
  </sheetData>
  <sheetProtection password="F470" sheet="1" objects="1" scenarios="1"/>
  <mergeCells count="15">
    <mergeCell ref="D35:N35"/>
    <mergeCell ref="D37:N37"/>
    <mergeCell ref="D24:E24"/>
    <mergeCell ref="G24:J24"/>
    <mergeCell ref="D29:N29"/>
    <mergeCell ref="D33:N33"/>
    <mergeCell ref="M24:N24"/>
    <mergeCell ref="K24:L24"/>
    <mergeCell ref="G26:J26"/>
    <mergeCell ref="D31:N31"/>
    <mergeCell ref="D20:G20"/>
    <mergeCell ref="B2:O2"/>
    <mergeCell ref="C7:N8"/>
    <mergeCell ref="C4:N5"/>
    <mergeCell ref="J20:M20"/>
  </mergeCells>
  <dataValidations count="1">
    <dataValidation type="list" allowBlank="1" showInputMessage="1" showErrorMessage="1" promptTitle="Water Balance Units" prompt="Please choose from the following units" errorTitle="Water Balance Units" error="You have not entered a valid option" sqref="G26:J26">
      <formula1>"Million gallons (US),Megalitres (thousand cubic metres),Acre-feet"</formula1>
    </dataValidation>
  </dataValidations>
  <hyperlinks>
    <hyperlink ref="L39" r:id="rId1" display="wlc@awwa.org"/>
  </hyperlinks>
  <printOptions/>
  <pageMargins left="0.41" right="0.47" top="1" bottom="1" header="0.5" footer="0.5"/>
  <pageSetup fitToHeight="1" fitToWidth="1" horizontalDpi="600" verticalDpi="600" orientation="landscape" scale="91" r:id="rId3"/>
  <headerFooter alignWithMargins="0">
    <oddFooter>&amp;CAWWA Water Loss Control Committee&amp;R&amp;A   &amp;P</oddFooter>
  </headerFooter>
  <drawing r:id="rId2"/>
</worksheet>
</file>

<file path=xl/worksheets/sheet2.xml><?xml version="1.0" encoding="utf-8"?>
<worksheet xmlns="http://schemas.openxmlformats.org/spreadsheetml/2006/main" xmlns:r="http://schemas.openxmlformats.org/officeDocument/2006/relationships">
  <sheetPr codeName="Sheet2">
    <tabColor indexed="48"/>
    <pageSetUpPr fitToPage="1"/>
  </sheetPr>
  <dimension ref="A1:Q113"/>
  <sheetViews>
    <sheetView showGridLines="0" tabSelected="1" workbookViewId="0" topLeftCell="A1">
      <pane ySplit="6" topLeftCell="BM7" activePane="bottomLeft" state="frozen"/>
      <selection pane="topLeft" activeCell="K26" sqref="K26"/>
      <selection pane="bottomLeft" activeCell="C13" sqref="C9:C13"/>
    </sheetView>
  </sheetViews>
  <sheetFormatPr defaultColWidth="9.140625" defaultRowHeight="12.75" zeroHeight="1"/>
  <cols>
    <col min="1" max="2" width="0.71875" style="41" customWidth="1"/>
    <col min="3" max="3" width="57.8515625" style="41" customWidth="1"/>
    <col min="4" max="4" width="6.28125" style="41" customWidth="1"/>
    <col min="5" max="5" width="2.28125" style="41" customWidth="1"/>
    <col min="6" max="6" width="0.71875" style="41" customWidth="1"/>
    <col min="7" max="7" width="17.8515625" style="41" customWidth="1"/>
    <col min="8" max="8" width="0.9921875" style="41" customWidth="1"/>
    <col min="9" max="9" width="21.00390625" style="41" customWidth="1"/>
    <col min="10" max="10" width="6.421875" style="41" customWidth="1"/>
    <col min="11" max="11" width="9.00390625" style="41" customWidth="1"/>
    <col min="12" max="12" width="8.00390625" style="41" customWidth="1"/>
    <col min="13" max="13" width="10.8515625" style="41" customWidth="1"/>
    <col min="14" max="14" width="0.85546875" style="41" customWidth="1"/>
    <col min="15" max="15" width="4.140625" style="41" customWidth="1"/>
    <col min="16" max="16" width="0.71875" style="41" customWidth="1"/>
    <col min="17" max="16384" width="9.140625" style="41" customWidth="1"/>
  </cols>
  <sheetData>
    <row r="1" s="149" customFormat="1" ht="6.75" customHeight="1" thickBot="1">
      <c r="A1" s="149">
        <v>0</v>
      </c>
    </row>
    <row r="2" spans="1:14" s="119" customFormat="1" ht="37.5" customHeight="1" thickBot="1" thickTop="1">
      <c r="A2" s="149"/>
      <c r="B2" s="379" t="s">
        <v>174</v>
      </c>
      <c r="C2" s="380"/>
      <c r="D2" s="380"/>
      <c r="E2" s="380"/>
      <c r="F2" s="380"/>
      <c r="G2" s="380"/>
      <c r="H2" s="380"/>
      <c r="I2" s="380"/>
      <c r="J2" s="380"/>
      <c r="K2" s="181"/>
      <c r="L2" s="181"/>
      <c r="M2" s="181"/>
      <c r="N2" s="182"/>
    </row>
    <row r="3" spans="1:14" s="119" customFormat="1" ht="8.25" customHeight="1" thickTop="1">
      <c r="A3" s="149"/>
      <c r="B3" s="152"/>
      <c r="C3" s="183"/>
      <c r="D3" s="3"/>
      <c r="E3" s="3"/>
      <c r="F3" s="3"/>
      <c r="G3" s="4"/>
      <c r="H3" s="4"/>
      <c r="I3" s="4"/>
      <c r="J3" s="4"/>
      <c r="K3" s="4"/>
      <c r="L3" s="4"/>
      <c r="M3" s="4"/>
      <c r="N3" s="153"/>
    </row>
    <row r="4" spans="1:14" s="119" customFormat="1" ht="13.5">
      <c r="A4" s="149"/>
      <c r="B4" s="152"/>
      <c r="C4" s="184" t="s">
        <v>51</v>
      </c>
      <c r="D4" s="185">
        <f>IF(ISBLANK(Instructions!D20),"",Instructions!D20)</f>
      </c>
      <c r="E4" s="186"/>
      <c r="F4" s="186"/>
      <c r="G4" s="162"/>
      <c r="H4" s="162"/>
      <c r="I4" s="162"/>
      <c r="J4" s="162"/>
      <c r="K4" s="187"/>
      <c r="L4" s="4"/>
      <c r="M4" s="4"/>
      <c r="N4" s="153"/>
    </row>
    <row r="5" spans="1:14" s="119" customFormat="1" ht="13.5">
      <c r="A5" s="149"/>
      <c r="B5" s="152"/>
      <c r="C5" s="188" t="s">
        <v>52</v>
      </c>
      <c r="D5" s="384">
        <f>IF(ISBLANK(Instructions!D22),"",Instructions!D22)</f>
      </c>
      <c r="E5" s="385"/>
      <c r="F5" s="189"/>
      <c r="G5" s="190"/>
      <c r="H5" s="190"/>
      <c r="I5" s="190"/>
      <c r="J5" s="190"/>
      <c r="K5" s="190"/>
      <c r="L5" s="4"/>
      <c r="M5" s="4"/>
      <c r="N5" s="153"/>
    </row>
    <row r="6" spans="1:14" s="119" customFormat="1" ht="3.75" customHeight="1">
      <c r="A6" s="149"/>
      <c r="B6" s="152"/>
      <c r="C6" s="188"/>
      <c r="D6" s="3"/>
      <c r="E6" s="3"/>
      <c r="F6" s="3"/>
      <c r="G6" s="4"/>
      <c r="H6" s="4"/>
      <c r="I6" s="4"/>
      <c r="J6" s="4"/>
      <c r="K6" s="4"/>
      <c r="L6" s="4"/>
      <c r="M6" s="4"/>
      <c r="N6" s="153"/>
    </row>
    <row r="7" spans="1:14" s="119" customFormat="1" ht="18" customHeight="1">
      <c r="A7" s="149"/>
      <c r="B7" s="152"/>
      <c r="C7" s="381"/>
      <c r="D7" s="368"/>
      <c r="E7" s="368"/>
      <c r="F7" s="368"/>
      <c r="G7" s="368"/>
      <c r="H7" s="368"/>
      <c r="I7" s="368"/>
      <c r="J7" s="368"/>
      <c r="K7" s="368"/>
      <c r="L7" s="368"/>
      <c r="M7" s="368"/>
      <c r="N7" s="153"/>
    </row>
    <row r="8" spans="1:14" s="119" customFormat="1" ht="13.5" customHeight="1">
      <c r="A8" s="149"/>
      <c r="B8" s="152"/>
      <c r="C8" s="368"/>
      <c r="D8" s="368"/>
      <c r="E8" s="368"/>
      <c r="F8" s="368"/>
      <c r="G8" s="368"/>
      <c r="H8" s="368"/>
      <c r="I8" s="368"/>
      <c r="J8" s="368"/>
      <c r="K8" s="368"/>
      <c r="L8" s="368"/>
      <c r="M8" s="368"/>
      <c r="N8" s="153"/>
    </row>
    <row r="9" spans="1:14" s="119" customFormat="1" ht="15" customHeight="1">
      <c r="A9" s="149"/>
      <c r="B9" s="152"/>
      <c r="C9" s="191"/>
      <c r="D9" s="191"/>
      <c r="E9" s="191"/>
      <c r="F9" s="191"/>
      <c r="G9" s="192" t="str">
        <f>IF(ISBLANK(Instructions!G26),"PLEASE CHOOSE REPORTING UNITS FROM THE INSTRUCTIONS SHEET BEFORE ENTERING DATA","All volumes to be entered as: "&amp;UPPER(Instructions!$G$26)&amp;" PER YEAR")</f>
        <v>PLEASE CHOOSE REPORTING UNITS FROM THE INSTRUCTIONS SHEET BEFORE ENTERING DATA</v>
      </c>
      <c r="H9" s="191"/>
      <c r="I9" s="191"/>
      <c r="J9" s="191"/>
      <c r="K9" s="191"/>
      <c r="L9" s="191"/>
      <c r="M9" s="191"/>
      <c r="N9" s="153"/>
    </row>
    <row r="10" spans="1:14" s="119" customFormat="1" ht="3" customHeight="1">
      <c r="A10" s="149"/>
      <c r="B10" s="152"/>
      <c r="C10" s="7"/>
      <c r="D10" s="6"/>
      <c r="E10" s="6"/>
      <c r="F10" s="6"/>
      <c r="G10" s="7"/>
      <c r="H10" s="7"/>
      <c r="I10" s="7"/>
      <c r="J10" s="7"/>
      <c r="K10" s="7"/>
      <c r="L10" s="7"/>
      <c r="M10" s="7"/>
      <c r="N10" s="153"/>
    </row>
    <row r="11" spans="1:14" s="119" customFormat="1" ht="6" customHeight="1">
      <c r="A11" s="149"/>
      <c r="B11" s="152"/>
      <c r="C11" s="3"/>
      <c r="D11" s="3"/>
      <c r="E11" s="3"/>
      <c r="F11" s="3"/>
      <c r="G11" s="13"/>
      <c r="H11" s="13"/>
      <c r="I11" s="13"/>
      <c r="J11" s="13"/>
      <c r="K11" s="13"/>
      <c r="L11" s="13"/>
      <c r="M11" s="13"/>
      <c r="N11" s="153"/>
    </row>
    <row r="12" spans="1:14" s="119" customFormat="1" ht="14.25" customHeight="1">
      <c r="A12" s="149"/>
      <c r="B12" s="152"/>
      <c r="C12" s="3" t="s">
        <v>112</v>
      </c>
      <c r="D12" s="287"/>
      <c r="E12" s="133"/>
      <c r="F12" s="3"/>
      <c r="G12" s="288"/>
      <c r="H12" s="13"/>
      <c r="I12" s="13"/>
      <c r="J12" s="13"/>
      <c r="K12" s="13"/>
      <c r="L12" s="13"/>
      <c r="M12" s="13"/>
      <c r="N12" s="153"/>
    </row>
    <row r="13" spans="1:14" s="119" customFormat="1" ht="13.5">
      <c r="A13" s="149"/>
      <c r="B13" s="152"/>
      <c r="C13" s="168" t="s">
        <v>143</v>
      </c>
      <c r="D13" s="147"/>
      <c r="E13" s="216"/>
      <c r="F13" s="12"/>
      <c r="G13" s="289"/>
      <c r="H13" s="5"/>
      <c r="I13" s="243">
        <f>IF(Instructions!$G$26="Million gallons (US)","Million gallons (US)/yr (MG/Yr)",IF(Instructions!$G$26="Megalitres (thousand cubic metres)","Megalitres/yr (or ML/Yr)",IF(Instructions!$G$26="Acre-feet","acre-ft/yr","")))</f>
      </c>
      <c r="J13" s="193"/>
      <c r="K13" s="194"/>
      <c r="L13" s="88"/>
      <c r="M13" s="88"/>
      <c r="N13" s="153"/>
    </row>
    <row r="14" spans="1:14" s="119" customFormat="1" ht="13.5">
      <c r="A14" s="149"/>
      <c r="B14" s="152"/>
      <c r="C14" s="168" t="s">
        <v>144</v>
      </c>
      <c r="D14" s="3"/>
      <c r="E14" s="216"/>
      <c r="F14" s="12"/>
      <c r="G14" s="289"/>
      <c r="H14" s="5"/>
      <c r="I14" s="386"/>
      <c r="J14" s="387"/>
      <c r="K14" s="243">
        <f>IF(AND(NOT(ISBLANK(G14)),G14&gt;0,ISBLANK(I14)),"&lt;--Enter adjustment type",IF(Instructions!$G$26="million gallons (US)","MG/Yr",IF(Instructions!$G$26="Megalitres (thousand cubic metres)","ML/Yr",IF(Instructions!$G$26="acre-feet","acre-ft/yr",""))))</f>
      </c>
      <c r="L14" s="88"/>
      <c r="M14" s="88"/>
      <c r="N14" s="153"/>
    </row>
    <row r="15" spans="1:14" s="119" customFormat="1" ht="13.5">
      <c r="A15" s="149"/>
      <c r="B15" s="152"/>
      <c r="C15" s="168" t="s">
        <v>258</v>
      </c>
      <c r="D15" s="3"/>
      <c r="E15" s="216"/>
      <c r="F15" s="12"/>
      <c r="G15" s="289"/>
      <c r="H15" s="5"/>
      <c r="I15" s="243">
        <f>IF(Instructions!$G$26="million gallons (US)","MG/Yr",IF(Instructions!$G$26="Megalitres (thousand cubic metres)","ML/Yr",IF(Instructions!$G$26="acre-feet","acre-ft/yr","")))</f>
      </c>
      <c r="J15" s="292">
        <f>IF(AND(G13=G15,G18&lt;&gt;0),"Volume identical to own sources","")</f>
      </c>
      <c r="K15" s="194"/>
      <c r="L15" s="88"/>
      <c r="M15" s="88"/>
      <c r="N15" s="153"/>
    </row>
    <row r="16" spans="1:14" s="119" customFormat="1" ht="13.5">
      <c r="A16" s="149"/>
      <c r="B16" s="152"/>
      <c r="C16" s="168" t="s">
        <v>259</v>
      </c>
      <c r="D16" s="3"/>
      <c r="E16" s="216"/>
      <c r="F16" s="12"/>
      <c r="G16" s="289"/>
      <c r="H16" s="5"/>
      <c r="I16" s="243">
        <f>IF(Instructions!$G$26="million gallons (US)","MG/Yr",IF(Instructions!$G$26="Megalitres (thousand cubic metres)","ML/Yr",IF(Instructions!$G$26="acre-feet","acre-ft/yr","")))</f>
      </c>
      <c r="J16" s="193"/>
      <c r="K16" s="194"/>
      <c r="L16" s="88"/>
      <c r="M16" s="88"/>
      <c r="N16" s="153"/>
    </row>
    <row r="17" spans="1:14" s="119" customFormat="1" ht="6" customHeight="1">
      <c r="A17" s="149"/>
      <c r="B17" s="152"/>
      <c r="C17" s="9"/>
      <c r="D17" s="9"/>
      <c r="E17" s="217" t="s">
        <v>133</v>
      </c>
      <c r="F17" s="12"/>
      <c r="G17" s="195"/>
      <c r="H17" s="5"/>
      <c r="I17" s="13"/>
      <c r="J17" s="193"/>
      <c r="K17" s="194"/>
      <c r="L17" s="4"/>
      <c r="M17" s="4"/>
      <c r="N17" s="153"/>
    </row>
    <row r="18" spans="1:14" s="119" customFormat="1" ht="13.5">
      <c r="A18" s="149"/>
      <c r="B18" s="152"/>
      <c r="C18" s="196" t="s">
        <v>111</v>
      </c>
      <c r="D18" s="92"/>
      <c r="E18" s="217" t="s">
        <v>133</v>
      </c>
      <c r="F18" s="12"/>
      <c r="G18" s="290">
        <f>G13+IF(I14="under-registered",+G14,IF(I14="over-registered",-G14,))+G15-G16</f>
        <v>0</v>
      </c>
      <c r="H18" s="85"/>
      <c r="I18" s="243">
        <f>IF(Instructions!$G$26="million gallons (US)","MG/Yr",IF(Instructions!$G$26="Megalitres (thousand cubic metres)","ML/Yr",IF(Instructions!$G$26="acre-feet","acre-ft/yr","")))</f>
      </c>
      <c r="J18" s="197"/>
      <c r="K18" s="194"/>
      <c r="L18" s="13"/>
      <c r="M18" s="193"/>
      <c r="N18" s="153"/>
    </row>
    <row r="19" spans="1:14" s="119" customFormat="1" ht="5.25" customHeight="1">
      <c r="A19" s="149"/>
      <c r="B19" s="152"/>
      <c r="C19" s="10"/>
      <c r="D19" s="10"/>
      <c r="E19" s="218" t="s">
        <v>133</v>
      </c>
      <c r="F19" s="10"/>
      <c r="G19" s="7"/>
      <c r="H19" s="7"/>
      <c r="I19" s="7"/>
      <c r="J19" s="8"/>
      <c r="K19" s="8"/>
      <c r="L19" s="8"/>
      <c r="M19" s="7"/>
      <c r="N19" s="153"/>
    </row>
    <row r="20" spans="1:14" s="119" customFormat="1" ht="6" customHeight="1">
      <c r="A20" s="149"/>
      <c r="B20" s="152"/>
      <c r="C20" s="12"/>
      <c r="D20" s="12"/>
      <c r="E20" s="217" t="s">
        <v>133</v>
      </c>
      <c r="F20" s="12"/>
      <c r="G20" s="4"/>
      <c r="H20" s="4"/>
      <c r="I20" s="4"/>
      <c r="J20" s="13"/>
      <c r="K20" s="13"/>
      <c r="L20" s="13"/>
      <c r="M20" s="4"/>
      <c r="N20" s="153"/>
    </row>
    <row r="21" spans="1:14" s="119" customFormat="1" ht="13.5">
      <c r="A21" s="149"/>
      <c r="B21" s="152"/>
      <c r="C21" s="3" t="s">
        <v>113</v>
      </c>
      <c r="D21" s="3"/>
      <c r="E21" s="219" t="s">
        <v>133</v>
      </c>
      <c r="F21" s="3"/>
      <c r="G21" s="3"/>
      <c r="H21" s="3"/>
      <c r="I21" s="3"/>
      <c r="J21" s="3"/>
      <c r="K21" s="3"/>
      <c r="L21" s="3"/>
      <c r="M21" s="3"/>
      <c r="N21" s="153"/>
    </row>
    <row r="22" spans="1:17" s="119" customFormat="1" ht="13.5">
      <c r="A22" s="149"/>
      <c r="B22" s="152"/>
      <c r="C22" s="168" t="s">
        <v>145</v>
      </c>
      <c r="D22" s="9"/>
      <c r="E22" s="216"/>
      <c r="F22" s="12"/>
      <c r="G22" s="289"/>
      <c r="H22" s="5"/>
      <c r="I22" s="243">
        <f>IF(Instructions!$G$26="million gallons (US)","MG/Yr",IF(Instructions!$G$26="Megalitres (thousand cubic metres)","ML/Yr",IF(Instructions!$G$26="acre-feet","acre-ft/yr","")))</f>
      </c>
      <c r="J22" s="193"/>
      <c r="K22" s="194"/>
      <c r="L22" s="4"/>
      <c r="M22" s="4"/>
      <c r="N22" s="153"/>
      <c r="P22" s="17"/>
      <c r="Q22" s="17"/>
    </row>
    <row r="23" spans="1:17" s="119" customFormat="1" ht="13.5">
      <c r="A23" s="149"/>
      <c r="B23" s="152"/>
      <c r="C23" s="168" t="s">
        <v>146</v>
      </c>
      <c r="D23" s="9"/>
      <c r="E23" s="216"/>
      <c r="F23" s="12"/>
      <c r="G23" s="289"/>
      <c r="H23" s="5"/>
      <c r="I23" s="243">
        <f>IF(Instructions!$G$26="million gallons (US)","MG/Yr",IF(Instructions!$G$26="Megalitres (thousand cubic metres)","ML/Yr",IF(Instructions!$G$26="acre-feet","acre-ft/yr","")))</f>
      </c>
      <c r="J23" s="193"/>
      <c r="K23" s="194"/>
      <c r="L23" s="168"/>
      <c r="M23" s="168"/>
      <c r="N23" s="153"/>
      <c r="P23" s="17"/>
      <c r="Q23" s="17"/>
    </row>
    <row r="24" spans="1:17" s="119" customFormat="1" ht="13.5">
      <c r="A24" s="149"/>
      <c r="B24" s="152"/>
      <c r="C24" s="168" t="s">
        <v>147</v>
      </c>
      <c r="D24" s="9"/>
      <c r="E24" s="216"/>
      <c r="F24" s="12"/>
      <c r="G24" s="289"/>
      <c r="H24" s="5"/>
      <c r="I24" s="243">
        <f>IF(Instructions!$G$26="million gallons (US)","MG/Yr",IF(Instructions!$G$26="Megalitres (thousand cubic metres)","ML/Yr",IF(Instructions!$G$26="acre-feet","acre-ft/yr","")))</f>
      </c>
      <c r="J24" s="278" t="s">
        <v>201</v>
      </c>
      <c r="K24" s="285"/>
      <c r="L24" s="4" t="s">
        <v>200</v>
      </c>
      <c r="M24" s="4"/>
      <c r="N24" s="153"/>
      <c r="P24" s="17"/>
      <c r="Q24" s="17"/>
    </row>
    <row r="25" spans="1:17" s="119" customFormat="1" ht="15" customHeight="1">
      <c r="A25" s="149"/>
      <c r="B25" s="152"/>
      <c r="C25" s="168" t="s">
        <v>148</v>
      </c>
      <c r="D25" s="9"/>
      <c r="E25" s="216"/>
      <c r="F25" s="12"/>
      <c r="G25" s="290">
        <f>IF(P25=1,J25*$G$18,L25)</f>
        <v>0</v>
      </c>
      <c r="H25" s="5"/>
      <c r="I25" s="243">
        <f>IF(Instructions!$G$26="million gallons (US)","MG/Yr",IF(Instructions!$G$26="Megalitres (thousand cubic metres)","ML/Yr",IF(Instructions!$G$26="acre-feet","acre-ft/yr","")))</f>
      </c>
      <c r="J25" s="311">
        <v>0.0125</v>
      </c>
      <c r="K25" s="149"/>
      <c r="L25" s="388"/>
      <c r="M25" s="389"/>
      <c r="N25" s="153"/>
      <c r="P25" s="283">
        <v>1</v>
      </c>
      <c r="Q25" s="17"/>
    </row>
    <row r="26" spans="1:17" s="119" customFormat="1" ht="6" customHeight="1">
      <c r="A26" s="149"/>
      <c r="B26" s="152"/>
      <c r="C26" s="9"/>
      <c r="D26" s="9"/>
      <c r="E26" s="217" t="s">
        <v>133</v>
      </c>
      <c r="F26" s="12"/>
      <c r="G26" s="195"/>
      <c r="H26" s="5"/>
      <c r="I26" s="13"/>
      <c r="J26" s="194"/>
      <c r="K26" s="194"/>
      <c r="L26" s="198"/>
      <c r="M26" s="4"/>
      <c r="N26" s="153"/>
      <c r="P26" s="284"/>
      <c r="Q26" s="17"/>
    </row>
    <row r="27" spans="1:17" s="119" customFormat="1" ht="13.5">
      <c r="A27" s="149"/>
      <c r="B27" s="152"/>
      <c r="C27" s="196" t="s">
        <v>110</v>
      </c>
      <c r="D27" s="92"/>
      <c r="E27" s="217" t="s">
        <v>133</v>
      </c>
      <c r="F27" s="12"/>
      <c r="G27" s="290">
        <f>SUM(G22:G25)</f>
        <v>0</v>
      </c>
      <c r="H27" s="85"/>
      <c r="I27" s="243">
        <f>IF(Instructions!$G$26="million gallons (US)","MG/Yr",IF(Instructions!$G$26="Megalitres (thousand cubic metres)","ML/Yr",IF(Instructions!$G$26="acre-feet","acre-ft/yr","")))</f>
      </c>
      <c r="J27" s="194"/>
      <c r="K27" s="194"/>
      <c r="L27" s="193"/>
      <c r="M27" s="193"/>
      <c r="N27" s="153"/>
      <c r="P27" s="284"/>
      <c r="Q27" s="17"/>
    </row>
    <row r="28" spans="1:17" s="119" customFormat="1" ht="13.5">
      <c r="A28" s="149"/>
      <c r="B28" s="152"/>
      <c r="C28" s="9"/>
      <c r="D28" s="9"/>
      <c r="E28" s="217"/>
      <c r="F28" s="85"/>
      <c r="G28" s="242">
        <f>IF(AND(G27&gt;=G18,(G27&lt;&gt;0)),"*** Check above input values; WATER SUPPLIED should be greater than AUTHORIZED CONSUMPTION ***","")</f>
      </c>
      <c r="H28" s="85"/>
      <c r="I28" s="244"/>
      <c r="J28" s="194"/>
      <c r="K28" s="194"/>
      <c r="L28" s="199"/>
      <c r="M28" s="193"/>
      <c r="N28" s="153"/>
      <c r="P28" s="284"/>
      <c r="Q28" s="17"/>
    </row>
    <row r="29" spans="1:17" s="119" customFormat="1" ht="3" customHeight="1">
      <c r="A29" s="149"/>
      <c r="B29" s="152"/>
      <c r="C29" s="10"/>
      <c r="D29" s="10"/>
      <c r="E29" s="218" t="s">
        <v>133</v>
      </c>
      <c r="F29" s="10"/>
      <c r="G29" s="7"/>
      <c r="H29" s="7"/>
      <c r="I29" s="7"/>
      <c r="J29" s="8"/>
      <c r="K29" s="8"/>
      <c r="L29" s="8"/>
      <c r="M29" s="7"/>
      <c r="N29" s="153"/>
      <c r="P29" s="284"/>
      <c r="Q29" s="17"/>
    </row>
    <row r="30" spans="1:17" s="119" customFormat="1" ht="6" customHeight="1">
      <c r="A30" s="149"/>
      <c r="B30" s="152"/>
      <c r="C30" s="12"/>
      <c r="D30" s="12"/>
      <c r="E30" s="217" t="s">
        <v>133</v>
      </c>
      <c r="F30" s="12"/>
      <c r="G30" s="4"/>
      <c r="H30" s="4"/>
      <c r="I30" s="4"/>
      <c r="J30" s="13"/>
      <c r="K30" s="13"/>
      <c r="L30" s="13"/>
      <c r="M30" s="4"/>
      <c r="N30" s="153"/>
      <c r="P30" s="284"/>
      <c r="Q30" s="17"/>
    </row>
    <row r="31" spans="1:17" s="119" customFormat="1" ht="13.5">
      <c r="A31" s="149"/>
      <c r="B31" s="152"/>
      <c r="C31" s="3" t="s">
        <v>115</v>
      </c>
      <c r="D31" s="3"/>
      <c r="E31" s="217" t="s">
        <v>133</v>
      </c>
      <c r="F31" s="3"/>
      <c r="G31" s="290">
        <f>G18-G27</f>
        <v>0</v>
      </c>
      <c r="H31" s="4"/>
      <c r="I31" s="243">
        <f>IF(Instructions!$G$26="million gallons (US)","MG/Yr",IF(Instructions!$G$26="Megalitres (thousand cubic metres)","ML/Yr",IF(Instructions!$G$26="acre-feet","acre-ft/yr","")))</f>
      </c>
      <c r="J31" s="4"/>
      <c r="K31" s="378"/>
      <c r="L31" s="4"/>
      <c r="M31" s="4"/>
      <c r="N31" s="153"/>
      <c r="P31" s="284"/>
      <c r="Q31" s="17"/>
    </row>
    <row r="32" spans="1:17" s="119" customFormat="1" ht="5.25" customHeight="1">
      <c r="A32" s="149"/>
      <c r="B32" s="152"/>
      <c r="C32" s="3"/>
      <c r="D32" s="3"/>
      <c r="E32" s="217" t="s">
        <v>133</v>
      </c>
      <c r="F32" s="3"/>
      <c r="G32" s="4"/>
      <c r="H32" s="4"/>
      <c r="I32" s="4"/>
      <c r="J32" s="4"/>
      <c r="K32" s="378"/>
      <c r="L32" s="4"/>
      <c r="M32" s="4"/>
      <c r="N32" s="153"/>
      <c r="P32" s="284"/>
      <c r="Q32" s="17"/>
    </row>
    <row r="33" spans="1:17" s="119" customFormat="1" ht="13.5">
      <c r="A33" s="149"/>
      <c r="B33" s="152"/>
      <c r="C33" s="200" t="s">
        <v>19</v>
      </c>
      <c r="D33" s="9"/>
      <c r="E33" s="217" t="s">
        <v>133</v>
      </c>
      <c r="F33" s="9"/>
      <c r="G33" s="4"/>
      <c r="H33" s="4"/>
      <c r="I33" s="245"/>
      <c r="J33" s="278" t="s">
        <v>201</v>
      </c>
      <c r="K33" s="285"/>
      <c r="L33" s="4" t="s">
        <v>200</v>
      </c>
      <c r="M33" s="4"/>
      <c r="N33" s="153"/>
      <c r="P33" s="284"/>
      <c r="Q33" s="17"/>
    </row>
    <row r="34" spans="1:17" s="119" customFormat="1" ht="15" customHeight="1">
      <c r="A34" s="149"/>
      <c r="B34" s="152"/>
      <c r="C34" s="168" t="s">
        <v>149</v>
      </c>
      <c r="D34" s="9"/>
      <c r="E34" s="216"/>
      <c r="F34" s="9"/>
      <c r="G34" s="290">
        <f>IF(P34=1,J34*$G$18,L34)</f>
        <v>0</v>
      </c>
      <c r="H34" s="201"/>
      <c r="I34" s="243">
        <f>IF(Instructions!$G$26="million gallons (US)","MG/Yr",IF(Instructions!$G$26="Megalitres (thousand cubic metres)","ML/Yr",IF(Instructions!$G$26="acre-feet","acre-ft/yr","")))</f>
      </c>
      <c r="J34" s="311">
        <v>0.0025</v>
      </c>
      <c r="K34" s="266"/>
      <c r="L34" s="388"/>
      <c r="M34" s="392"/>
      <c r="N34" s="153"/>
      <c r="P34" s="283">
        <v>1</v>
      </c>
      <c r="Q34" s="17"/>
    </row>
    <row r="35" spans="1:17" s="119" customFormat="1" ht="15" customHeight="1">
      <c r="A35" s="149"/>
      <c r="B35" s="152"/>
      <c r="C35" s="168" t="s">
        <v>150</v>
      </c>
      <c r="D35" s="9"/>
      <c r="E35" s="216"/>
      <c r="F35" s="9"/>
      <c r="G35" s="290">
        <f>IF(P35=1,((G22+G24)/(1-J35))-(G22+G24),L35)</f>
        <v>0</v>
      </c>
      <c r="H35" s="201"/>
      <c r="I35" s="243">
        <f>IF(Instructions!$G$26="million gallons (US)","MG/Yr",IF(Instructions!$G$26="Megalitres (thousand cubic metres)","ML/Yr",IF(Instructions!$G$26="acre-feet","acre-ft/yr","")))</f>
      </c>
      <c r="J35" s="312">
        <v>0.02</v>
      </c>
      <c r="K35" s="266"/>
      <c r="L35" s="388"/>
      <c r="M35" s="392"/>
      <c r="N35" s="153"/>
      <c r="P35" s="283">
        <v>2</v>
      </c>
      <c r="Q35" s="17"/>
    </row>
    <row r="36" spans="1:17" s="119" customFormat="1" ht="13.5">
      <c r="A36" s="149"/>
      <c r="B36" s="152"/>
      <c r="C36" s="168" t="s">
        <v>257</v>
      </c>
      <c r="D36" s="9"/>
      <c r="E36" s="216"/>
      <c r="F36" s="9"/>
      <c r="G36" s="291"/>
      <c r="H36" s="201"/>
      <c r="I36" s="243">
        <f>IF(Instructions!$G$26="million gallons (US)","MG/Yr",IF(Instructions!$G$26="Megalitres (thousand cubic metres)","ML/Yr",IF(Instructions!$G$26="acre-feet","acre-ft/yr","")))</f>
      </c>
      <c r="J36" s="4"/>
      <c r="K36" s="5"/>
      <c r="L36" s="5"/>
      <c r="M36" s="4"/>
      <c r="N36" s="153"/>
      <c r="P36" s="284"/>
      <c r="Q36" s="17"/>
    </row>
    <row r="37" spans="1:14" s="119" customFormat="1" ht="13.5">
      <c r="A37" s="149"/>
      <c r="B37" s="152"/>
      <c r="C37" s="168" t="s">
        <v>291</v>
      </c>
      <c r="D37" s="9"/>
      <c r="E37" s="220" t="s">
        <v>133</v>
      </c>
      <c r="F37" s="9"/>
      <c r="G37" s="290">
        <f>G34+G35+G36</f>
        <v>0</v>
      </c>
      <c r="H37" s="9"/>
      <c r="I37" s="243">
        <f>IF(Instructions!$G$26="million gallons (US)","MG/Yr",IF(Instructions!$G$26="Megalitres (thousand cubic metres)","ML/Yr",IF(Instructions!$G$26="acre-feet","acre-ft/yr","")))</f>
      </c>
      <c r="J37" s="4"/>
      <c r="K37" s="194"/>
      <c r="L37" s="5"/>
      <c r="M37" s="4"/>
      <c r="N37" s="153"/>
    </row>
    <row r="38" spans="1:14" s="119" customFormat="1" ht="12.75" customHeight="1">
      <c r="A38" s="149"/>
      <c r="B38" s="152"/>
      <c r="C38" s="9"/>
      <c r="D38" s="14"/>
      <c r="E38" s="220"/>
      <c r="F38" s="14"/>
      <c r="G38" s="246">
        <f>IF(AND(G37&gt;=G31,(G37&lt;&gt;0)),"Check above input values; APPARENT LOSSES should be less than WATER LOSSES","")</f>
      </c>
      <c r="H38" s="14"/>
      <c r="I38" s="85"/>
      <c r="J38" s="5"/>
      <c r="K38" s="194"/>
      <c r="L38" s="5"/>
      <c r="M38" s="4"/>
      <c r="N38" s="153"/>
    </row>
    <row r="39" spans="1:14" s="119" customFormat="1" ht="10.5" customHeight="1">
      <c r="A39" s="149"/>
      <c r="B39" s="152"/>
      <c r="C39" s="200" t="s">
        <v>20</v>
      </c>
      <c r="D39" s="14"/>
      <c r="E39" s="220" t="s">
        <v>133</v>
      </c>
      <c r="F39" s="14"/>
      <c r="G39" s="244"/>
      <c r="H39" s="194"/>
      <c r="I39" s="244"/>
      <c r="J39" s="194"/>
      <c r="K39" s="194"/>
      <c r="L39" s="5"/>
      <c r="M39" s="4"/>
      <c r="N39" s="153"/>
    </row>
    <row r="40" spans="1:14" s="119" customFormat="1" ht="13.5">
      <c r="A40" s="149"/>
      <c r="B40" s="152"/>
      <c r="C40" s="168" t="s">
        <v>180</v>
      </c>
      <c r="D40" s="14"/>
      <c r="E40" s="220" t="s">
        <v>133</v>
      </c>
      <c r="F40" s="14"/>
      <c r="G40" s="290">
        <f>G18-(G27+G37)</f>
        <v>0</v>
      </c>
      <c r="H40" s="14"/>
      <c r="I40" s="243">
        <f>IF(Instructions!$G$26="million gallons (US)","MG/Yr",IF(Instructions!$G$26="Megalitres (thousand cubic metres)","ML/Yr",IF(Instructions!$G$26="acre-feet","acre-ft/yr","")))</f>
      </c>
      <c r="J40" s="194"/>
      <c r="K40" s="194"/>
      <c r="L40" s="5"/>
      <c r="M40" s="4"/>
      <c r="N40" s="153"/>
    </row>
    <row r="41" spans="1:14" s="119" customFormat="1" ht="6.75" customHeight="1">
      <c r="A41" s="149"/>
      <c r="B41" s="152"/>
      <c r="C41" s="9"/>
      <c r="D41" s="14"/>
      <c r="E41" s="220" t="s">
        <v>133</v>
      </c>
      <c r="F41" s="14"/>
      <c r="G41" s="145"/>
      <c r="H41" s="14"/>
      <c r="I41" s="13"/>
      <c r="J41" s="194"/>
      <c r="K41" s="194"/>
      <c r="L41" s="5"/>
      <c r="M41" s="4"/>
      <c r="N41" s="153"/>
    </row>
    <row r="42" spans="1:14" s="119" customFormat="1" ht="13.5">
      <c r="A42" s="149"/>
      <c r="B42" s="152"/>
      <c r="C42" s="196" t="s">
        <v>107</v>
      </c>
      <c r="D42" s="93"/>
      <c r="E42" s="220" t="s">
        <v>133</v>
      </c>
      <c r="F42" s="16"/>
      <c r="G42" s="290">
        <f>G37+G40</f>
        <v>0</v>
      </c>
      <c r="H42" s="5"/>
      <c r="I42" s="243">
        <f>IF(Instructions!$G$26="million gallons (US)","MG/Yr",IF(Instructions!$G$26="Megalitres (thousand cubic metres)","ML/Yr",IF(Instructions!$G$26="acre-feet","acre-ft/yr","")))</f>
      </c>
      <c r="J42" s="4"/>
      <c r="K42" s="194"/>
      <c r="L42" s="13"/>
      <c r="M42" s="202"/>
      <c r="N42" s="153"/>
    </row>
    <row r="43" spans="1:14" s="119" customFormat="1" ht="5.25" customHeight="1">
      <c r="A43" s="149"/>
      <c r="B43" s="152"/>
      <c r="C43" s="203"/>
      <c r="D43" s="15"/>
      <c r="E43" s="230" t="s">
        <v>133</v>
      </c>
      <c r="F43" s="15"/>
      <c r="G43" s="11"/>
      <c r="H43" s="11"/>
      <c r="I43" s="11"/>
      <c r="J43" s="8"/>
      <c r="K43" s="8"/>
      <c r="L43" s="8"/>
      <c r="M43" s="7"/>
      <c r="N43" s="153"/>
    </row>
    <row r="44" spans="1:14" s="119" customFormat="1" ht="6" customHeight="1">
      <c r="A44" s="149"/>
      <c r="B44" s="152"/>
      <c r="C44" s="9"/>
      <c r="D44" s="16"/>
      <c r="E44" s="219" t="s">
        <v>133</v>
      </c>
      <c r="F44" s="16"/>
      <c r="G44" s="5"/>
      <c r="H44" s="5"/>
      <c r="I44" s="5"/>
      <c r="J44" s="13"/>
      <c r="K44" s="13"/>
      <c r="L44" s="13"/>
      <c r="M44" s="4"/>
      <c r="N44" s="153"/>
    </row>
    <row r="45" spans="1:14" s="119" customFormat="1" ht="13.5" customHeight="1">
      <c r="A45" s="149"/>
      <c r="B45" s="152"/>
      <c r="C45" s="200" t="s">
        <v>280</v>
      </c>
      <c r="D45" s="14"/>
      <c r="E45" s="220" t="s">
        <v>133</v>
      </c>
      <c r="F45" s="14"/>
      <c r="G45" s="145"/>
      <c r="H45" s="14"/>
      <c r="I45" s="13"/>
      <c r="J45" s="194"/>
      <c r="K45" s="194"/>
      <c r="L45" s="5"/>
      <c r="M45" s="4"/>
      <c r="N45" s="153"/>
    </row>
    <row r="46" spans="1:14" s="119" customFormat="1" ht="13.5" customHeight="1">
      <c r="A46" s="149"/>
      <c r="B46" s="152"/>
      <c r="C46" s="9" t="s">
        <v>156</v>
      </c>
      <c r="D46" s="14"/>
      <c r="E46" s="220" t="s">
        <v>133</v>
      </c>
      <c r="F46" s="14"/>
      <c r="G46" s="290">
        <f>G37+G40+G24+G25</f>
        <v>0</v>
      </c>
      <c r="H46" s="14"/>
      <c r="I46" s="243">
        <f>IF(Instructions!$G$26="million gallons (US)","MG/Yr",IF(Instructions!$G$26="Megalitres (thousand cubic metres)","ML/Yr",IF(Instructions!$G$26="acre-feet","acre-ft/yr","")))</f>
      </c>
      <c r="J46" s="194"/>
      <c r="K46" s="194"/>
      <c r="L46" s="5"/>
      <c r="M46" s="4"/>
      <c r="N46" s="153"/>
    </row>
    <row r="47" spans="1:14" s="119" customFormat="1" ht="13.5" customHeight="1">
      <c r="A47" s="149"/>
      <c r="B47" s="152"/>
      <c r="C47" s="203"/>
      <c r="D47" s="15"/>
      <c r="E47" s="230" t="s">
        <v>133</v>
      </c>
      <c r="F47" s="15"/>
      <c r="G47" s="11"/>
      <c r="H47" s="11"/>
      <c r="I47" s="11"/>
      <c r="J47" s="8"/>
      <c r="K47" s="8"/>
      <c r="L47" s="8"/>
      <c r="M47" s="7"/>
      <c r="N47" s="153"/>
    </row>
    <row r="48" spans="1:14" s="119" customFormat="1" ht="16.5" customHeight="1">
      <c r="A48" s="149"/>
      <c r="B48" s="152"/>
      <c r="C48" s="3" t="s">
        <v>54</v>
      </c>
      <c r="D48" s="3"/>
      <c r="E48" s="219" t="s">
        <v>133</v>
      </c>
      <c r="F48" s="3"/>
      <c r="G48" s="4"/>
      <c r="H48" s="4"/>
      <c r="I48" s="4"/>
      <c r="J48" s="4"/>
      <c r="K48" s="4"/>
      <c r="L48" s="4"/>
      <c r="M48" s="4"/>
      <c r="N48" s="153"/>
    </row>
    <row r="49" spans="1:14" s="119" customFormat="1" ht="5.25" customHeight="1">
      <c r="A49" s="149"/>
      <c r="B49" s="152"/>
      <c r="C49" s="3"/>
      <c r="D49" s="3"/>
      <c r="E49" s="219" t="s">
        <v>133</v>
      </c>
      <c r="F49" s="3"/>
      <c r="G49" s="4"/>
      <c r="H49" s="4"/>
      <c r="I49" s="4"/>
      <c r="J49" s="4"/>
      <c r="K49" s="4"/>
      <c r="L49" s="4"/>
      <c r="M49" s="4"/>
      <c r="N49" s="153"/>
    </row>
    <row r="50" spans="1:14" s="119" customFormat="1" ht="13.5">
      <c r="A50" s="149"/>
      <c r="B50" s="152"/>
      <c r="C50" s="168" t="s">
        <v>151</v>
      </c>
      <c r="D50" s="3"/>
      <c r="E50" s="216"/>
      <c r="F50" s="3"/>
      <c r="G50" s="260"/>
      <c r="H50" s="204"/>
      <c r="I50" s="247">
        <f>IF(ISBLANK(Instructions!$G$26),"",IF(Instructions!$G$26="Megalitres (thousand cubic metres)","kilometers","miles"))</f>
      </c>
      <c r="J50" s="4"/>
      <c r="K50" s="4"/>
      <c r="L50" s="4"/>
      <c r="M50" s="4"/>
      <c r="N50" s="153"/>
    </row>
    <row r="51" spans="1:14" s="119" customFormat="1" ht="13.5">
      <c r="A51" s="149"/>
      <c r="B51" s="152"/>
      <c r="C51" s="168" t="s">
        <v>167</v>
      </c>
      <c r="D51" s="3"/>
      <c r="E51" s="216"/>
      <c r="F51" s="3"/>
      <c r="G51" s="113"/>
      <c r="H51" s="204"/>
      <c r="I51" s="245"/>
      <c r="J51" s="4"/>
      <c r="K51" s="4"/>
      <c r="L51" s="4"/>
      <c r="M51" s="4"/>
      <c r="N51" s="153"/>
    </row>
    <row r="52" spans="1:14" s="119" customFormat="1" ht="13.5">
      <c r="A52" s="149"/>
      <c r="B52" s="152"/>
      <c r="C52" s="168" t="s">
        <v>55</v>
      </c>
      <c r="D52" s="3"/>
      <c r="E52" s="219" t="s">
        <v>133</v>
      </c>
      <c r="F52" s="3"/>
      <c r="G52" s="132">
        <f>IF(ISERROR(G51/G50),"",G51/G50)</f>
      </c>
      <c r="H52" s="4"/>
      <c r="I52" s="247">
        <f>IF(ISBLANK(Instructions!$G$26),"",IF(Instructions!$G$26="Megalitres (thousand cubic metres)","conn./km","conn./mile")&amp;" main")</f>
      </c>
      <c r="J52" s="194"/>
      <c r="K52" s="194"/>
      <c r="L52" s="4"/>
      <c r="M52" s="4"/>
      <c r="N52" s="153"/>
    </row>
    <row r="53" spans="1:14" s="119" customFormat="1" ht="13.5" customHeight="1">
      <c r="A53" s="149"/>
      <c r="B53" s="152"/>
      <c r="C53" s="168" t="s">
        <v>205</v>
      </c>
      <c r="D53" s="3"/>
      <c r="E53" s="216"/>
      <c r="F53" s="3"/>
      <c r="G53" s="260"/>
      <c r="H53" s="3"/>
      <c r="I53" s="247">
        <f>IF(ISBLANK(Instructions!$G$26),"",IF(Instructions!G26="Megalitres (thousand cubic metres)","metres","ft"))</f>
      </c>
      <c r="J53" s="382"/>
      <c r="K53" s="383"/>
      <c r="L53" s="383"/>
      <c r="M53" s="383"/>
      <c r="N53" s="153"/>
    </row>
    <row r="54" spans="1:14" s="119" customFormat="1" ht="13.5">
      <c r="A54" s="149"/>
      <c r="B54" s="152"/>
      <c r="C54" s="4"/>
      <c r="D54" s="3"/>
      <c r="E54" s="219" t="s">
        <v>133</v>
      </c>
      <c r="F54" s="3"/>
      <c r="G54" s="40"/>
      <c r="H54" s="3"/>
      <c r="I54" s="4"/>
      <c r="J54" s="383"/>
      <c r="K54" s="383"/>
      <c r="L54" s="383"/>
      <c r="M54" s="383"/>
      <c r="N54" s="153"/>
    </row>
    <row r="55" spans="1:14" s="119" customFormat="1" ht="13.5">
      <c r="A55" s="149"/>
      <c r="B55" s="152"/>
      <c r="C55" s="168" t="s">
        <v>152</v>
      </c>
      <c r="D55" s="3"/>
      <c r="E55" s="216"/>
      <c r="F55" s="3"/>
      <c r="G55" s="260"/>
      <c r="H55" s="205"/>
      <c r="I55" s="247">
        <f>IF(ISBLANK(Instructions!$G$26),"",IF(Instructions!G26="Megalitres (thousand cubic metres)","metres (head)","psi"))</f>
      </c>
      <c r="J55" s="4"/>
      <c r="K55" s="198"/>
      <c r="L55" s="4"/>
      <c r="M55" s="4"/>
      <c r="N55" s="153"/>
    </row>
    <row r="56" spans="1:14" s="119" customFormat="1" ht="17.25" customHeight="1">
      <c r="A56" s="149"/>
      <c r="B56" s="152"/>
      <c r="C56" s="6"/>
      <c r="D56" s="6"/>
      <c r="E56" s="221"/>
      <c r="F56" s="6"/>
      <c r="G56" s="238">
        <f>IF(ISBLANK(G55),"",IF(OR(AND(Instructions!$G$26="thousand cubic meters",G55&lt;=25),AND(Instructions!$G$26="million gallons (US)",G55&lt;=40)),"Note: Average pressure this low will not allow for calculation of UARL",""))</f>
      </c>
      <c r="H56" s="7"/>
      <c r="I56" s="7"/>
      <c r="J56" s="7"/>
      <c r="K56" s="7"/>
      <c r="L56" s="7"/>
      <c r="M56" s="7"/>
      <c r="N56" s="153"/>
    </row>
    <row r="57" spans="1:14" s="119" customFormat="1" ht="6" customHeight="1">
      <c r="A57" s="149"/>
      <c r="B57" s="152"/>
      <c r="C57" s="3"/>
      <c r="D57" s="3"/>
      <c r="E57" s="219" t="s">
        <v>133</v>
      </c>
      <c r="F57" s="3"/>
      <c r="G57" s="4"/>
      <c r="H57" s="4"/>
      <c r="I57" s="4"/>
      <c r="J57" s="4"/>
      <c r="K57" s="4"/>
      <c r="L57" s="4"/>
      <c r="M57" s="4"/>
      <c r="N57" s="153"/>
    </row>
    <row r="58" spans="1:14" s="119" customFormat="1" ht="13.5" customHeight="1">
      <c r="A58" s="149"/>
      <c r="B58" s="152"/>
      <c r="C58" s="3" t="s">
        <v>64</v>
      </c>
      <c r="D58" s="3"/>
      <c r="E58" s="219" t="s">
        <v>133</v>
      </c>
      <c r="F58" s="3"/>
      <c r="G58" s="134"/>
      <c r="H58" s="4"/>
      <c r="I58" s="4"/>
      <c r="J58" s="4"/>
      <c r="K58" s="4"/>
      <c r="L58" s="4"/>
      <c r="M58" s="4"/>
      <c r="N58" s="153"/>
    </row>
    <row r="59" spans="1:14" s="119" customFormat="1" ht="5.25" customHeight="1">
      <c r="A59" s="149"/>
      <c r="B59" s="152"/>
      <c r="C59" s="3"/>
      <c r="D59" s="3"/>
      <c r="E59" s="219" t="s">
        <v>133</v>
      </c>
      <c r="F59" s="3"/>
      <c r="G59" s="4"/>
      <c r="H59" s="4"/>
      <c r="I59" s="4"/>
      <c r="J59" s="4"/>
      <c r="K59" s="4"/>
      <c r="L59" s="4"/>
      <c r="M59" s="4"/>
      <c r="N59" s="153"/>
    </row>
    <row r="60" spans="1:14" s="119" customFormat="1" ht="14.25" customHeight="1">
      <c r="A60" s="149"/>
      <c r="B60" s="152"/>
      <c r="C60" s="168" t="s">
        <v>153</v>
      </c>
      <c r="D60" s="9"/>
      <c r="E60" s="216"/>
      <c r="F60" s="4"/>
      <c r="G60" s="87"/>
      <c r="H60" s="4"/>
      <c r="I60" s="247" t="s">
        <v>74</v>
      </c>
      <c r="J60" s="4"/>
      <c r="K60" s="4"/>
      <c r="L60" s="4"/>
      <c r="M60" s="4"/>
      <c r="N60" s="153"/>
    </row>
    <row r="61" spans="1:14" s="119" customFormat="1" ht="14.25" customHeight="1">
      <c r="A61" s="149"/>
      <c r="B61" s="152"/>
      <c r="C61" s="206" t="s">
        <v>285</v>
      </c>
      <c r="D61" s="9"/>
      <c r="E61" s="216"/>
      <c r="F61" s="4"/>
      <c r="G61" s="86"/>
      <c r="H61" s="4"/>
      <c r="I61" s="396"/>
      <c r="J61" s="397"/>
      <c r="K61" s="398"/>
      <c r="L61" s="258">
        <f>IF(AND(NOT(ISBLANK(G61)),ISBLANK(I61)),"&lt;--Enter units","")</f>
      </c>
      <c r="M61" s="4"/>
      <c r="N61" s="153"/>
    </row>
    <row r="62" spans="1:14" s="119" customFormat="1" ht="13.5" customHeight="1">
      <c r="A62" s="149"/>
      <c r="B62" s="152"/>
      <c r="C62" s="206" t="s">
        <v>286</v>
      </c>
      <c r="D62" s="9"/>
      <c r="E62" s="216"/>
      <c r="F62" s="4"/>
      <c r="G62" s="86"/>
      <c r="H62" s="4"/>
      <c r="I62" s="243" t="str">
        <f>"$/"&amp;IF(Instructions!$G$26="million gallons (US)","Million gallons",IF(Instructions!$G$26="Megalitres (thousand cubic metres)","Megalitre",IF(Instructions!$G$26="acre-feet","acre-ft/yr","")))</f>
        <v>$/</v>
      </c>
      <c r="J62" s="4"/>
      <c r="K62" s="4"/>
      <c r="L62" s="134"/>
      <c r="M62" s="4"/>
      <c r="N62" s="153"/>
    </row>
    <row r="63" spans="1:14" s="119" customFormat="1" ht="6" customHeight="1">
      <c r="A63" s="149"/>
      <c r="B63" s="152"/>
      <c r="C63" s="3"/>
      <c r="D63" s="3"/>
      <c r="E63" s="133"/>
      <c r="F63" s="3"/>
      <c r="G63" s="4"/>
      <c r="H63" s="4"/>
      <c r="I63" s="4"/>
      <c r="J63" s="4"/>
      <c r="K63" s="4"/>
      <c r="L63" s="4"/>
      <c r="M63" s="4"/>
      <c r="N63" s="153"/>
    </row>
    <row r="64" spans="1:14" s="119" customFormat="1" ht="6" customHeight="1">
      <c r="A64" s="149"/>
      <c r="B64" s="152"/>
      <c r="C64" s="3"/>
      <c r="D64" s="3"/>
      <c r="E64" s="3"/>
      <c r="F64" s="3"/>
      <c r="G64" s="4"/>
      <c r="H64" s="4"/>
      <c r="I64" s="4"/>
      <c r="J64" s="4"/>
      <c r="K64" s="4"/>
      <c r="L64" s="4"/>
      <c r="M64" s="4"/>
      <c r="N64" s="153"/>
    </row>
    <row r="65" spans="1:14" s="119" customFormat="1" ht="16.5" customHeight="1">
      <c r="A65" s="149"/>
      <c r="B65" s="152"/>
      <c r="C65" s="239" t="s">
        <v>131</v>
      </c>
      <c r="D65" s="3"/>
      <c r="E65" s="3"/>
      <c r="F65" s="3"/>
      <c r="G65" s="4"/>
      <c r="H65" s="4"/>
      <c r="I65" s="4"/>
      <c r="J65" s="4"/>
      <c r="K65" s="4"/>
      <c r="L65" s="4"/>
      <c r="M65" s="4"/>
      <c r="N65" s="153"/>
    </row>
    <row r="66" spans="1:14" s="119" customFormat="1" ht="6" customHeight="1">
      <c r="A66" s="149"/>
      <c r="B66" s="152"/>
      <c r="C66" s="3"/>
      <c r="D66" s="3"/>
      <c r="E66" s="3"/>
      <c r="F66" s="3"/>
      <c r="G66" s="4"/>
      <c r="H66" s="4"/>
      <c r="I66" s="4"/>
      <c r="J66" s="4"/>
      <c r="K66" s="4"/>
      <c r="L66" s="4"/>
      <c r="M66" s="4"/>
      <c r="N66" s="153"/>
    </row>
    <row r="67" spans="1:14" s="119" customFormat="1" ht="16.5" customHeight="1">
      <c r="A67" s="149"/>
      <c r="B67" s="152"/>
      <c r="C67" s="207" t="s">
        <v>130</v>
      </c>
      <c r="D67" s="3"/>
      <c r="E67" s="3"/>
      <c r="F67" s="3"/>
      <c r="G67" s="4"/>
      <c r="H67" s="4"/>
      <c r="I67" s="4"/>
      <c r="J67" s="4"/>
      <c r="K67" s="4"/>
      <c r="L67" s="4"/>
      <c r="M67" s="4"/>
      <c r="N67" s="153"/>
    </row>
    <row r="68" spans="1:14" s="119" customFormat="1" ht="16.5" customHeight="1">
      <c r="A68" s="149"/>
      <c r="B68" s="152"/>
      <c r="C68" s="208" t="str">
        <f>"   "&amp;COUNTIF('Reporting Worksheet'!$E$13:$E$62,"M")&amp;" as measured values"</f>
        <v>   0 as measured values</v>
      </c>
      <c r="D68" s="3"/>
      <c r="E68" s="3"/>
      <c r="F68" s="3"/>
      <c r="G68" s="4"/>
      <c r="H68" s="4"/>
      <c r="I68" s="4"/>
      <c r="J68" s="4"/>
      <c r="K68" s="4"/>
      <c r="L68" s="4"/>
      <c r="M68" s="4"/>
      <c r="N68" s="153"/>
    </row>
    <row r="69" spans="1:14" s="119" customFormat="1" ht="12.75" customHeight="1">
      <c r="A69" s="149"/>
      <c r="B69" s="152"/>
      <c r="C69" s="208" t="str">
        <f>"   "&amp;COUNTIF('Reporting Worksheet'!$E$13:$E$62,"E")&amp;" as estimated values"</f>
        <v>   0 as estimated values</v>
      </c>
      <c r="D69" s="3"/>
      <c r="E69" s="3"/>
      <c r="F69" s="3"/>
      <c r="G69" s="4"/>
      <c r="H69" s="4"/>
      <c r="I69" s="4"/>
      <c r="J69" s="4"/>
      <c r="K69" s="4"/>
      <c r="L69" s="4"/>
      <c r="M69" s="4"/>
      <c r="N69" s="153"/>
    </row>
    <row r="70" spans="1:14" s="119" customFormat="1" ht="12.75" customHeight="1">
      <c r="A70" s="149"/>
      <c r="B70" s="152"/>
      <c r="C70" s="208" t="str">
        <f>"   "&amp;IF(SUM(P25,P34)=2,2,IF(SUM(P25,P34)=3,1,0))&amp;" as default values"</f>
        <v>   2 as default values</v>
      </c>
      <c r="D70" s="3"/>
      <c r="E70" s="3"/>
      <c r="F70" s="3"/>
      <c r="G70" s="4"/>
      <c r="H70" s="4"/>
      <c r="I70" s="4"/>
      <c r="J70" s="4"/>
      <c r="K70" s="4"/>
      <c r="L70" s="4"/>
      <c r="M70" s="4"/>
      <c r="N70" s="153"/>
    </row>
    <row r="71" spans="1:14" s="119" customFormat="1" ht="12.75" customHeight="1">
      <c r="A71" s="149"/>
      <c r="B71" s="152"/>
      <c r="C71" s="208" t="str">
        <f>"   "&amp;IF(COUNTIF('Reporting Worksheet'!$E$13:$E$62,"")-3-IF(SUM(P25,P34)=2,2,IF(SUM(P25,P34)=3,1,0))&lt;0,"If using a default value (purple cells), leave 'Measured or Estimated' cell blank",COUNTIF('Reporting Worksheet'!$E$13:$E$62,"")-3-IF(SUM(P25,P34)=2,2,IF(SUM(P25,P34)=3,1,0))&amp;" without specifying measured, estimated or default")</f>
        <v>   16 without specifying measured, estimated or default</v>
      </c>
      <c r="D71" s="3"/>
      <c r="E71" s="3"/>
      <c r="F71" s="3"/>
      <c r="G71" s="5"/>
      <c r="H71" s="4"/>
      <c r="I71" s="4"/>
      <c r="J71" s="4"/>
      <c r="K71" s="4"/>
      <c r="L71" s="4"/>
      <c r="M71" s="4"/>
      <c r="N71" s="153"/>
    </row>
    <row r="72" spans="1:14" s="119" customFormat="1" ht="5.25" customHeight="1">
      <c r="A72" s="149"/>
      <c r="B72" s="152"/>
      <c r="C72" s="208"/>
      <c r="D72" s="3"/>
      <c r="E72" s="3"/>
      <c r="F72" s="3"/>
      <c r="G72" s="4"/>
      <c r="H72" s="4"/>
      <c r="I72" s="4"/>
      <c r="J72" s="4"/>
      <c r="K72" s="4"/>
      <c r="L72" s="4"/>
      <c r="M72" s="4"/>
      <c r="N72" s="153"/>
    </row>
    <row r="73" spans="1:14" s="119" customFormat="1" ht="12.75" customHeight="1">
      <c r="A73" s="149"/>
      <c r="B73" s="152"/>
      <c r="C73" s="209" t="str">
        <f>" - Water Supplied Data: "&amp;IF(ISBLANK(G18),"None to evaluate",IF(AND(G13=G15,G18&lt;&gt;""),"Volume of water imported is the same as the volume from own sources, please review and confirm","No problems identified"))</f>
        <v> - Water Supplied Data: Volume of water imported is the same as the volume from own sources, please review and confirm</v>
      </c>
      <c r="D73" s="3"/>
      <c r="E73" s="3"/>
      <c r="F73" s="3"/>
      <c r="G73" s="4"/>
      <c r="H73" s="4"/>
      <c r="I73" s="4"/>
      <c r="J73" s="4"/>
      <c r="K73" s="4"/>
      <c r="L73" s="4"/>
      <c r="M73" s="4"/>
      <c r="N73" s="153"/>
    </row>
    <row r="74" spans="1:14" s="119" customFormat="1" ht="5.25" customHeight="1">
      <c r="A74" s="149"/>
      <c r="B74" s="152"/>
      <c r="C74" s="209"/>
      <c r="D74" s="3"/>
      <c r="E74" s="3"/>
      <c r="F74" s="3"/>
      <c r="G74" s="4"/>
      <c r="H74" s="4"/>
      <c r="I74" s="4"/>
      <c r="J74" s="4"/>
      <c r="K74" s="4"/>
      <c r="L74" s="4"/>
      <c r="M74" s="4"/>
      <c r="N74" s="153"/>
    </row>
    <row r="75" spans="1:14" s="119" customFormat="1" ht="12.75" customHeight="1">
      <c r="A75" s="149"/>
      <c r="B75" s="152"/>
      <c r="C75" s="209" t="str">
        <f>" - Unbilled unmetered consumption: "&amp;IF(AND(P25=2,L25&gt;0.125*G18)," - volume entered is greater than the recommended default value","No problems identified")</f>
        <v> - Unbilled unmetered consumption: No problems identified</v>
      </c>
      <c r="D75" s="3"/>
      <c r="E75" s="3"/>
      <c r="F75" s="3"/>
      <c r="G75" s="4"/>
      <c r="H75" s="4"/>
      <c r="I75" s="4"/>
      <c r="J75" s="4"/>
      <c r="K75" s="4"/>
      <c r="L75" s="4"/>
      <c r="M75" s="4"/>
      <c r="N75" s="153"/>
    </row>
    <row r="76" spans="1:14" s="119" customFormat="1" ht="5.25" customHeight="1">
      <c r="A76" s="149"/>
      <c r="B76" s="152"/>
      <c r="C76" s="208"/>
      <c r="D76" s="3"/>
      <c r="E76" s="3"/>
      <c r="F76" s="3"/>
      <c r="G76" s="4"/>
      <c r="H76" s="4"/>
      <c r="I76" s="4"/>
      <c r="J76" s="4"/>
      <c r="K76" s="4"/>
      <c r="L76" s="4"/>
      <c r="M76" s="4"/>
      <c r="N76" s="153"/>
    </row>
    <row r="77" spans="1:14" s="119" customFormat="1" ht="12.75" customHeight="1">
      <c r="A77" s="149"/>
      <c r="B77" s="152"/>
      <c r="C77" s="209" t="str">
        <f>" - Unauthorized consumption: "&amp;IF(AND(P34=2,L34&gt;0.025*G18)," - volume entered is greater than the recommended default value","No problems identified")</f>
        <v> - Unauthorized consumption: No problems identified</v>
      </c>
      <c r="D77" s="3"/>
      <c r="E77" s="3"/>
      <c r="F77" s="3"/>
      <c r="G77" s="4"/>
      <c r="H77" s="4"/>
      <c r="I77" s="4"/>
      <c r="J77" s="4"/>
      <c r="K77" s="4"/>
      <c r="L77" s="4"/>
      <c r="M77" s="4"/>
      <c r="N77" s="153"/>
    </row>
    <row r="78" spans="1:14" s="119" customFormat="1" ht="5.25" customHeight="1">
      <c r="A78" s="149"/>
      <c r="B78" s="152"/>
      <c r="C78" s="208"/>
      <c r="D78" s="3"/>
      <c r="E78" s="3"/>
      <c r="F78" s="3"/>
      <c r="G78" s="4"/>
      <c r="H78" s="4"/>
      <c r="I78" s="4"/>
      <c r="J78" s="4"/>
      <c r="K78" s="4"/>
      <c r="L78" s="4"/>
      <c r="M78" s="4"/>
      <c r="N78" s="153"/>
    </row>
    <row r="79" spans="1:14" s="119" customFormat="1" ht="12.75" customHeight="1">
      <c r="A79" s="149"/>
      <c r="B79" s="152"/>
      <c r="C79" s="209" t="str">
        <f>" - It is important to accurately measure the master meter - you have entered the measurement type as: "&amp;IF('Reporting Worksheet'!E13="","unspecified",IF('Reporting Worksheet'!E13="M","measured",IF('Reporting Worksheet'!E13="E","estimated","")))</f>
        <v> - It is important to accurately measure the master meter - you have entered the measurement type as: unspecified</v>
      </c>
      <c r="D79" s="3"/>
      <c r="E79" s="3"/>
      <c r="F79" s="3"/>
      <c r="G79" s="4"/>
      <c r="H79" s="4"/>
      <c r="I79" s="4"/>
      <c r="J79" s="4"/>
      <c r="K79" s="4"/>
      <c r="L79" s="4"/>
      <c r="M79" s="4"/>
      <c r="N79" s="153"/>
    </row>
    <row r="80" spans="1:14" s="119" customFormat="1" ht="6" customHeight="1">
      <c r="A80" s="149"/>
      <c r="B80" s="152"/>
      <c r="C80" s="209"/>
      <c r="D80" s="3"/>
      <c r="E80" s="3"/>
      <c r="F80" s="3"/>
      <c r="G80" s="4"/>
      <c r="H80" s="4"/>
      <c r="I80" s="4"/>
      <c r="J80" s="4"/>
      <c r="K80" s="4"/>
      <c r="L80" s="4"/>
      <c r="M80" s="4"/>
      <c r="N80" s="153"/>
    </row>
    <row r="81" spans="1:14" s="119" customFormat="1" ht="12.75" customHeight="1">
      <c r="A81" s="149"/>
      <c r="B81" s="152"/>
      <c r="C81" s="161" t="str">
        <f>" - Cost Data: "&amp;IF(OR(ISBLANK(I61),ISBLANK(I62)),"None to evaluate",IF(G61*INDEX(Sheet1!B2:D4,MATCH(Instructions!G26,Sheet1!A2:A4,0),MATCH(I61,Sheet1!B1:D1,0))/G62&gt;1,"No problems identified","Retail costs are less than (or equal to) production costs; please review and correct if necessary"))</f>
        <v> - Cost Data: None to evaluate</v>
      </c>
      <c r="D81" s="3"/>
      <c r="E81" s="3"/>
      <c r="F81" s="3"/>
      <c r="G81" s="4"/>
      <c r="H81" s="4"/>
      <c r="I81" s="4"/>
      <c r="J81" s="4"/>
      <c r="K81" s="4"/>
      <c r="L81" s="4"/>
      <c r="M81" s="4"/>
      <c r="N81" s="153"/>
    </row>
    <row r="82" spans="1:14" s="119" customFormat="1" ht="11.25" customHeight="1">
      <c r="A82" s="149"/>
      <c r="B82" s="152"/>
      <c r="C82" s="210"/>
      <c r="D82" s="3"/>
      <c r="E82" s="3"/>
      <c r="F82" s="3"/>
      <c r="G82" s="4"/>
      <c r="H82" s="4"/>
      <c r="I82" s="4"/>
      <c r="J82" s="4"/>
      <c r="K82" s="4"/>
      <c r="L82" s="4"/>
      <c r="M82" s="4"/>
      <c r="N82" s="153"/>
    </row>
    <row r="83" spans="1:14" s="119" customFormat="1" ht="6" customHeight="1">
      <c r="A83" s="149"/>
      <c r="B83" s="152"/>
      <c r="C83" s="211"/>
      <c r="D83" s="3"/>
      <c r="E83" s="3"/>
      <c r="F83" s="3"/>
      <c r="G83" s="4"/>
      <c r="H83" s="4"/>
      <c r="I83" s="4"/>
      <c r="J83" s="4"/>
      <c r="K83" s="4"/>
      <c r="L83" s="4"/>
      <c r="M83" s="4"/>
      <c r="N83" s="153"/>
    </row>
    <row r="84" spans="1:14" s="119" customFormat="1" ht="13.5" customHeight="1">
      <c r="A84" s="149"/>
      <c r="B84" s="152"/>
      <c r="C84" s="3" t="s">
        <v>68</v>
      </c>
      <c r="D84" s="3"/>
      <c r="E84" s="3"/>
      <c r="F84" s="3"/>
      <c r="G84" s="4"/>
      <c r="H84" s="4"/>
      <c r="I84" s="136"/>
      <c r="J84" s="4"/>
      <c r="K84" s="4"/>
      <c r="L84" s="4"/>
      <c r="M84" s="4"/>
      <c r="N84" s="153"/>
    </row>
    <row r="85" spans="1:14" s="119" customFormat="1" ht="5.25" customHeight="1">
      <c r="A85" s="149"/>
      <c r="B85" s="152"/>
      <c r="C85" s="3"/>
      <c r="D85" s="3"/>
      <c r="E85" s="3"/>
      <c r="F85" s="3"/>
      <c r="G85" s="4"/>
      <c r="H85" s="4"/>
      <c r="I85" s="4"/>
      <c r="J85" s="4"/>
      <c r="K85" s="4"/>
      <c r="L85" s="4"/>
      <c r="M85" s="4"/>
      <c r="N85" s="153"/>
    </row>
    <row r="86" spans="1:14" s="119" customFormat="1" ht="13.5" customHeight="1">
      <c r="A86" s="149"/>
      <c r="B86" s="152"/>
      <c r="C86" s="212" t="s">
        <v>69</v>
      </c>
      <c r="D86" s="3"/>
      <c r="E86" s="3"/>
      <c r="F86" s="3"/>
      <c r="G86" s="4"/>
      <c r="H86" s="4"/>
      <c r="I86" s="4"/>
      <c r="J86" s="4"/>
      <c r="K86" s="4"/>
      <c r="L86" s="4"/>
      <c r="M86" s="4"/>
      <c r="N86" s="153"/>
    </row>
    <row r="87" spans="1:14" s="119" customFormat="1" ht="13.5" customHeight="1">
      <c r="A87" s="149"/>
      <c r="B87" s="152"/>
      <c r="C87" s="194"/>
      <c r="D87" s="3"/>
      <c r="E87" s="3"/>
      <c r="F87" s="3"/>
      <c r="G87" s="168" t="s">
        <v>72</v>
      </c>
      <c r="H87" s="4"/>
      <c r="I87" s="90">
        <f>IF(ISERROR(1/G18),"",(G24+G25+G37+G40)/G18)</f>
      </c>
      <c r="J87" s="245"/>
      <c r="K87" s="245"/>
      <c r="L87" s="4"/>
      <c r="M87" s="4"/>
      <c r="N87" s="153"/>
    </row>
    <row r="88" spans="1:14" s="119" customFormat="1" ht="13.5" customHeight="1">
      <c r="A88" s="149"/>
      <c r="B88" s="152"/>
      <c r="C88" s="194"/>
      <c r="D88" s="3"/>
      <c r="E88" s="3"/>
      <c r="F88" s="3"/>
      <c r="G88" s="168" t="s">
        <v>71</v>
      </c>
      <c r="H88" s="4"/>
      <c r="I88" s="90">
        <f>IF(ISERROR(1/G60),"",(((G24+G25+G40)*G62)+(G37*G61*INDEX(Sheet1!B2:D4,MATCH(Instructions!G26,Sheet1!A2:A4,0),MATCH(I61,Sheet1!B1:D1,0))))/G60)</f>
      </c>
      <c r="J88" s="245"/>
      <c r="K88" s="245"/>
      <c r="L88" s="4"/>
      <c r="M88" s="4"/>
      <c r="N88" s="153"/>
    </row>
    <row r="89" spans="1:14" s="119" customFormat="1" ht="13.5" customHeight="1">
      <c r="A89" s="149"/>
      <c r="B89" s="152"/>
      <c r="C89" s="194"/>
      <c r="D89" s="3"/>
      <c r="E89" s="3"/>
      <c r="F89" s="3"/>
      <c r="G89" s="168" t="s">
        <v>287</v>
      </c>
      <c r="H89" s="4"/>
      <c r="I89" s="135">
        <f>IF(ISBLANK(I61),"",(G37*G61)*INDEX(Sheet1!B2:D4,MATCH(Instructions!G26,Sheet1!A2:A4,0),MATCH('Reporting Worksheet'!I61:J61,Sheet1!B1:D1,0)))</f>
      </c>
      <c r="J89" s="245"/>
      <c r="K89" s="245"/>
      <c r="L89" s="4"/>
      <c r="M89" s="4"/>
      <c r="N89" s="153"/>
    </row>
    <row r="90" spans="1:14" s="119" customFormat="1" ht="13.5" customHeight="1">
      <c r="A90" s="149"/>
      <c r="B90" s="152"/>
      <c r="C90" s="194"/>
      <c r="D90" s="3"/>
      <c r="E90" s="3"/>
      <c r="F90" s="3"/>
      <c r="G90" s="168" t="s">
        <v>117</v>
      </c>
      <c r="H90" s="4"/>
      <c r="I90" s="135">
        <f>IF(ISBLANK(G62),"",G40*G62)</f>
      </c>
      <c r="J90" s="245"/>
      <c r="K90" s="245"/>
      <c r="L90" s="4"/>
      <c r="M90" s="4"/>
      <c r="N90" s="153"/>
    </row>
    <row r="91" spans="1:14" s="119" customFormat="1" ht="5.25" customHeight="1">
      <c r="A91" s="149"/>
      <c r="B91" s="152"/>
      <c r="C91" s="3"/>
      <c r="D91" s="3"/>
      <c r="E91" s="3"/>
      <c r="F91" s="3"/>
      <c r="G91" s="4"/>
      <c r="H91" s="4"/>
      <c r="I91" s="4"/>
      <c r="J91" s="4"/>
      <c r="K91" s="4"/>
      <c r="L91" s="4"/>
      <c r="M91" s="4"/>
      <c r="N91" s="153"/>
    </row>
    <row r="92" spans="1:14" s="119" customFormat="1" ht="13.5" customHeight="1">
      <c r="A92" s="149"/>
      <c r="B92" s="152"/>
      <c r="C92" s="212" t="s">
        <v>70</v>
      </c>
      <c r="D92" s="3"/>
      <c r="E92" s="3"/>
      <c r="F92" s="3"/>
      <c r="G92" s="3"/>
      <c r="H92" s="4"/>
      <c r="I92" s="4"/>
      <c r="J92" s="4"/>
      <c r="K92" s="4"/>
      <c r="L92" s="4"/>
      <c r="M92" s="4"/>
      <c r="N92" s="153"/>
    </row>
    <row r="93" spans="1:14" s="119" customFormat="1" ht="5.25" customHeight="1">
      <c r="A93" s="149"/>
      <c r="B93" s="152"/>
      <c r="C93" s="212"/>
      <c r="D93" s="3"/>
      <c r="E93" s="3"/>
      <c r="F93" s="3"/>
      <c r="G93" s="4"/>
      <c r="H93" s="4"/>
      <c r="I93" s="4"/>
      <c r="J93" s="4"/>
      <c r="K93" s="4"/>
      <c r="L93" s="4"/>
      <c r="M93" s="4"/>
      <c r="N93" s="153"/>
    </row>
    <row r="94" spans="1:14" s="119" customFormat="1" ht="13.5" customHeight="1">
      <c r="A94" s="149"/>
      <c r="B94" s="152"/>
      <c r="C94" s="12"/>
      <c r="D94" s="12"/>
      <c r="E94" s="12"/>
      <c r="F94" s="12"/>
      <c r="G94" s="168" t="s">
        <v>288</v>
      </c>
      <c r="H94" s="4"/>
      <c r="I94" s="39">
        <f>IF(ISERROR(1/G51),"",IF(Instructions!$G$26="Acre-feet",G37*325851/1000000,G37)*1000000/365/G51)</f>
      </c>
      <c r="J94" s="247">
        <f>IF(ISBLANK(Instructions!$G$26),"",IF(Instructions!$G$26="Megalitres (thousand cubic metres)","litres","gallons")&amp;"/connection/day")</f>
      </c>
      <c r="K94" s="4"/>
      <c r="L94" s="4"/>
      <c r="M94" s="4"/>
      <c r="N94" s="153"/>
    </row>
    <row r="95" spans="1:14" s="119" customFormat="1" ht="8.25" customHeight="1">
      <c r="A95" s="149"/>
      <c r="B95" s="152"/>
      <c r="C95" s="212"/>
      <c r="D95" s="3"/>
      <c r="E95" s="3"/>
      <c r="F95" s="3"/>
      <c r="G95" s="4"/>
      <c r="H95" s="4"/>
      <c r="I95" s="4"/>
      <c r="J95" s="4"/>
      <c r="K95" s="4"/>
      <c r="L95" s="4"/>
      <c r="M95" s="4"/>
      <c r="N95" s="153"/>
    </row>
    <row r="96" spans="1:14" s="119" customFormat="1" ht="13.5">
      <c r="A96" s="149"/>
      <c r="B96" s="152"/>
      <c r="C96" s="3"/>
      <c r="D96" s="3"/>
      <c r="E96" s="3"/>
      <c r="F96" s="3"/>
      <c r="G96" s="168" t="s">
        <v>289</v>
      </c>
      <c r="H96" s="4"/>
      <c r="I96" s="131">
        <f>IF(ISERROR(1/G51),"",IF(Instructions!$G$26="Megalitres (thousand cubic metres)",IF(G52&gt;20,G40*1000000/365/G51,"N/A"),IF(G52&gt;32,IF(Instructions!$G$26="Million gallons (US)",G40*1000000,G40*325851)/365/G51,"N/A")))</f>
      </c>
      <c r="J96" s="247">
        <f>IF(ISBLANK(Instructions!$G$26),"",IF(Instructions!$G$26="Megalitres (thousand cubic metres)","litres","gallons")&amp;"/connection/day")</f>
      </c>
      <c r="K96" s="4"/>
      <c r="L96" s="4"/>
      <c r="M96" s="4"/>
      <c r="N96" s="153"/>
    </row>
    <row r="97" spans="1:14" s="119" customFormat="1" ht="8.25" customHeight="1">
      <c r="A97" s="149"/>
      <c r="B97" s="152"/>
      <c r="C97" s="3"/>
      <c r="D97" s="3"/>
      <c r="E97" s="3"/>
      <c r="F97" s="3"/>
      <c r="G97" s="4"/>
      <c r="H97" s="4"/>
      <c r="I97" s="37"/>
      <c r="J97" s="4"/>
      <c r="K97" s="4"/>
      <c r="L97" s="4"/>
      <c r="M97" s="4"/>
      <c r="N97" s="153"/>
    </row>
    <row r="98" spans="1:14" s="119" customFormat="1" ht="13.5">
      <c r="A98" s="149"/>
      <c r="B98" s="152"/>
      <c r="C98" s="3"/>
      <c r="D98" s="3"/>
      <c r="E98" s="3"/>
      <c r="F98" s="3"/>
      <c r="G98" s="168" t="s">
        <v>290</v>
      </c>
      <c r="H98" s="4"/>
      <c r="I98" s="131">
        <f>IF(ISERROR(1/G50),"",IF(I96="N/A",IF(Instructions!$G$26="Acre-feet",G40*325851/1000000,G40)*1000000/365/G50,"N/A"))</f>
      </c>
      <c r="J98" s="247">
        <f>IF(ISBLANK(Instructions!$G$26),"",IF(I98="N/A","",IF(Instructions!$G$26="Megalitres (thousand cubic metres)","litres/km","gallons/mile")&amp;"/day"))</f>
      </c>
      <c r="K98" s="4"/>
      <c r="L98" s="4"/>
      <c r="M98" s="4"/>
      <c r="N98" s="153"/>
    </row>
    <row r="99" spans="1:14" s="119" customFormat="1" ht="8.25" customHeight="1">
      <c r="A99" s="149"/>
      <c r="B99" s="152"/>
      <c r="C99" s="3"/>
      <c r="D99" s="3"/>
      <c r="E99" s="3"/>
      <c r="F99" s="3"/>
      <c r="G99" s="4"/>
      <c r="H99" s="4"/>
      <c r="I99" s="37"/>
      <c r="J99" s="4"/>
      <c r="K99" s="4"/>
      <c r="L99" s="4"/>
      <c r="M99" s="4"/>
      <c r="N99" s="153"/>
    </row>
    <row r="100" spans="1:14" s="119" customFormat="1" ht="13.5">
      <c r="A100" s="149"/>
      <c r="B100" s="152"/>
      <c r="C100" s="3"/>
      <c r="D100" s="3"/>
      <c r="E100" s="3"/>
      <c r="F100" s="3"/>
      <c r="G100" s="168" t="str">
        <f>"Real Losses per service connection per day per "&amp;IF(I55="psi","psi pressure","meter (head) pressure")&amp;":"</f>
        <v>Real Losses per service connection per day per meter (head) pressure:</v>
      </c>
      <c r="H100" s="4"/>
      <c r="I100" s="131">
        <f>IF(ISERROR(I96/G55),"",I96/G55)</f>
      </c>
      <c r="J100" s="247">
        <f>IF(ISBLANK(Instructions!$G$26),"",IF(Instructions!$G$26="Megalitres (thousand cubic metres)","litres/connection/day/m","gallons/connection/day/psi"))</f>
      </c>
      <c r="K100" s="4"/>
      <c r="L100" s="4"/>
      <c r="M100" s="4"/>
      <c r="N100" s="153"/>
    </row>
    <row r="101" spans="1:14" s="119" customFormat="1" ht="8.25" customHeight="1">
      <c r="A101" s="149"/>
      <c r="B101" s="152"/>
      <c r="C101" s="3"/>
      <c r="D101" s="3"/>
      <c r="E101" s="3"/>
      <c r="F101" s="3"/>
      <c r="G101" s="148"/>
      <c r="H101" s="4"/>
      <c r="I101" s="38"/>
      <c r="J101" s="4"/>
      <c r="K101" s="4"/>
      <c r="L101" s="4"/>
      <c r="M101" s="4"/>
      <c r="N101" s="153"/>
    </row>
    <row r="102" spans="1:14" s="119" customFormat="1" ht="13.5">
      <c r="A102" s="149"/>
      <c r="B102" s="152"/>
      <c r="C102" s="3"/>
      <c r="D102" s="3"/>
      <c r="E102" s="3"/>
      <c r="F102" s="3"/>
      <c r="G102" s="168" t="s">
        <v>73</v>
      </c>
      <c r="H102" s="4"/>
      <c r="I102" s="131">
        <f>IF(ISBLANK(Instructions!$G$26),"",IF(Instructions!$G$26="Megalitres (thousand cubic metres)",IF(AND(G55&gt;25,G50*20+G51&gt;3000),(((18*G50)+(0.8*G51)+(25*(G51*G53/1000)))*G55/1000000)*365,"Not valid"),IF(AND(G55&gt;40,G50*32+G51&gt;3000),(((5.41*G50)+(0.15*G51)+(7.5*(G51*G53/5280)))*G55)/1000000*365,"Not Valid")))</f>
      </c>
      <c r="J102" s="247">
        <f>IF(OR(ISBLANK(Instructions!$G$26),I102="Not Valid"),"",IF(Instructions!$G$26="Megalitres (thousand cubic metres)","cubic meters","million gallons")&amp;"/year")</f>
      </c>
      <c r="K102" s="4"/>
      <c r="L102" s="4"/>
      <c r="M102" s="273"/>
      <c r="N102" s="153"/>
    </row>
    <row r="103" spans="1:14" s="119" customFormat="1" ht="13.5" customHeight="1">
      <c r="A103" s="149"/>
      <c r="B103" s="152"/>
      <c r="C103" s="390">
        <f>IF(I102="Not Valid","*** UARL cannot be calculated as either average pressure, number of connecions or length of mains is too small: SEE UARL DEFINITION ***","")</f>
      </c>
      <c r="D103" s="391"/>
      <c r="E103" s="391"/>
      <c r="F103" s="391"/>
      <c r="G103" s="391"/>
      <c r="H103" s="391"/>
      <c r="I103" s="391"/>
      <c r="J103" s="391"/>
      <c r="K103" s="391"/>
      <c r="L103" s="391"/>
      <c r="M103" s="391"/>
      <c r="N103" s="153"/>
    </row>
    <row r="104" spans="1:14" s="119" customFormat="1" ht="13.5" customHeight="1">
      <c r="A104" s="149"/>
      <c r="B104" s="152"/>
      <c r="C104" s="395" t="s">
        <v>56</v>
      </c>
      <c r="D104" s="395"/>
      <c r="E104" s="395"/>
      <c r="F104" s="395"/>
      <c r="G104" s="395"/>
      <c r="H104" s="91"/>
      <c r="I104" s="286">
        <f>IF(ISERROR(1/I102),"",IF(Instructions!G26="Megalitres (thousand cubic metres)",G40/I102,IF(Instructions!G26="acre-feet",G40*0.325851,G40)/I102))</f>
      </c>
      <c r="J104" s="245"/>
      <c r="K104" s="213"/>
      <c r="L104" s="4"/>
      <c r="M104" s="4"/>
      <c r="N104" s="153"/>
    </row>
    <row r="105" spans="1:14" s="119" customFormat="1" ht="10.5" customHeight="1">
      <c r="A105" s="149"/>
      <c r="B105" s="152"/>
      <c r="C105" s="240"/>
      <c r="D105" s="240"/>
      <c r="E105" s="240"/>
      <c r="F105" s="240"/>
      <c r="G105" s="240"/>
      <c r="H105" s="4"/>
      <c r="I105" s="4"/>
      <c r="J105" s="4"/>
      <c r="K105" s="213"/>
      <c r="L105" s="4"/>
      <c r="M105" s="4"/>
      <c r="N105" s="153"/>
    </row>
    <row r="106" spans="1:14" s="119" customFormat="1" ht="15" customHeight="1">
      <c r="A106" s="149"/>
      <c r="B106" s="152"/>
      <c r="C106" s="241" t="s">
        <v>164</v>
      </c>
      <c r="D106" s="240"/>
      <c r="E106" s="240"/>
      <c r="F106" s="240"/>
      <c r="G106" s="240"/>
      <c r="H106" s="4"/>
      <c r="I106" s="4"/>
      <c r="J106" s="4"/>
      <c r="K106" s="213"/>
      <c r="L106" s="4"/>
      <c r="M106" s="4"/>
      <c r="N106" s="153"/>
    </row>
    <row r="107" spans="1:14" s="119" customFormat="1" ht="7.5" customHeight="1" thickBot="1">
      <c r="A107" s="149"/>
      <c r="B107" s="176"/>
      <c r="C107" s="177"/>
      <c r="D107" s="177"/>
      <c r="E107" s="177"/>
      <c r="F107" s="177"/>
      <c r="G107" s="177"/>
      <c r="H107" s="177"/>
      <c r="I107" s="177"/>
      <c r="J107" s="177"/>
      <c r="K107" s="177"/>
      <c r="L107" s="177"/>
      <c r="M107" s="177"/>
      <c r="N107" s="178"/>
    </row>
    <row r="108" spans="1:14" s="119" customFormat="1" ht="5.25" customHeight="1" thickTop="1">
      <c r="A108" s="149"/>
      <c r="B108" s="149"/>
      <c r="C108" s="393"/>
      <c r="D108" s="394"/>
      <c r="E108" s="394"/>
      <c r="F108" s="394"/>
      <c r="G108" s="394"/>
      <c r="H108" s="84"/>
      <c r="I108" s="84"/>
      <c r="J108" s="17"/>
      <c r="K108" s="17"/>
      <c r="L108" s="17"/>
      <c r="M108" s="41"/>
      <c r="N108" s="41"/>
    </row>
    <row r="109" ht="13.5" hidden="1"/>
    <row r="110" ht="13.5" hidden="1"/>
    <row r="111" ht="13.5" hidden="1"/>
    <row r="112" ht="13.5" hidden="1"/>
    <row r="113" spans="7:9" ht="13.5" hidden="1">
      <c r="G113" s="214"/>
      <c r="H113" s="214"/>
      <c r="I113" s="214"/>
    </row>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row r="143" ht="13.5"/>
  </sheetData>
  <sheetProtection password="F470" sheet="1" objects="1" scenarios="1"/>
  <mergeCells count="13">
    <mergeCell ref="C103:M103"/>
    <mergeCell ref="L35:M35"/>
    <mergeCell ref="L34:M34"/>
    <mergeCell ref="C108:G108"/>
    <mergeCell ref="C104:G104"/>
    <mergeCell ref="I61:K61"/>
    <mergeCell ref="K31:K32"/>
    <mergeCell ref="B2:J2"/>
    <mergeCell ref="C7:M8"/>
    <mergeCell ref="J53:M54"/>
    <mergeCell ref="D5:E5"/>
    <mergeCell ref="I14:J14"/>
    <mergeCell ref="L25:M25"/>
  </mergeCells>
  <conditionalFormatting sqref="G31 G27 G22:G25 G34:G35">
    <cfRule type="cellIs" priority="1" dxfId="0" operator="greaterThan" stopIfTrue="1">
      <formula>$G$18</formula>
    </cfRule>
  </conditionalFormatting>
  <conditionalFormatting sqref="G37">
    <cfRule type="cellIs" priority="2" dxfId="0" operator="greaterThan" stopIfTrue="1">
      <formula>$G$31</formula>
    </cfRule>
  </conditionalFormatting>
  <conditionalFormatting sqref="L25">
    <cfRule type="expression" priority="3" dxfId="1" stopIfTrue="1">
      <formula>$P$25=1</formula>
    </cfRule>
  </conditionalFormatting>
  <conditionalFormatting sqref="L34:M34">
    <cfRule type="expression" priority="4" dxfId="1" stopIfTrue="1">
      <formula>$P$34=1</formula>
    </cfRule>
  </conditionalFormatting>
  <conditionalFormatting sqref="J35">
    <cfRule type="expression" priority="5" dxfId="1" stopIfTrue="1">
      <formula>$P$35=2</formula>
    </cfRule>
  </conditionalFormatting>
  <conditionalFormatting sqref="L35:M35">
    <cfRule type="expression" priority="6" dxfId="1" stopIfTrue="1">
      <formula>$P$35=1</formula>
    </cfRule>
  </conditionalFormatting>
  <conditionalFormatting sqref="C69:C70">
    <cfRule type="expression" priority="7" dxfId="2" stopIfTrue="1">
      <formula>COUNTIF($E$13:$E$62,"E")&gt;0</formula>
    </cfRule>
  </conditionalFormatting>
  <conditionalFormatting sqref="J34">
    <cfRule type="expression" priority="8" dxfId="3" stopIfTrue="1">
      <formula>$P$34=2</formula>
    </cfRule>
  </conditionalFormatting>
  <conditionalFormatting sqref="J25">
    <cfRule type="expression" priority="9" dxfId="3" stopIfTrue="1">
      <formula>$P$25=2</formula>
    </cfRule>
  </conditionalFormatting>
  <conditionalFormatting sqref="C71">
    <cfRule type="expression" priority="10" dxfId="2" stopIfTrue="1">
      <formula>COUNTIF($E$13:$E$62,"")&gt;0</formula>
    </cfRule>
  </conditionalFormatting>
  <conditionalFormatting sqref="C9:M9">
    <cfRule type="expression" priority="11" dxfId="2" stopIfTrue="1">
      <formula>E13=""=TRUE</formula>
    </cfRule>
  </conditionalFormatting>
  <dataValidations count="10">
    <dataValidation type="decimal" operator="lessThanOrEqual" allowBlank="1" showInputMessage="1" showErrorMessage="1" errorTitle="WARNING: Please check this value" error="Unbilled unmetered consumption cannont be greater than Total System Input Volume. Please check the input value and try again." sqref="G26:H26">
      <formula1>G23</formula1>
    </dataValidation>
    <dataValidation type="decimal" operator="lessThanOrEqual" allowBlank="1" showInputMessage="1" showErrorMessage="1" errorTitle="WARNING: Please check this value" error="Billed metered consumption cannont be greater than Total System Input Volume. Please check the input value and try again." sqref="G17">
      <formula1>G11</formula1>
    </dataValidation>
    <dataValidation errorStyle="information" type="list" allowBlank="1" showInputMessage="1" sqref="E60:E62 E34:E36 E13:E16 E55 E50:E51 E53 E22:E25">
      <formula1>"M,E"</formula1>
    </dataValidation>
    <dataValidation type="list" allowBlank="1" showInputMessage="1" showErrorMessage="1" promptTitle="Cost Data Units" prompt="Please select the preferred reporting units from the drop down list" errorTitle="Cost Data Units" error="You have not entered a valid option - please select from the drop down list" sqref="I61:K61">
      <formula1>$/1000 gallons (US),$/1000 litres,$/100 cubic feet (ccf)</formula1>
    </dataValidation>
    <dataValidation type="list" allowBlank="1" showInputMessage="1" showErrorMessage="1" promptTitle="Master meter error adjustment" prompt="If a meter adjustment has been entered, please select if the meter has under-registered or over-registered by this amount." sqref="I14:J14">
      <formula1>"under-registered,over-registered"</formula1>
    </dataValidation>
    <dataValidation type="decimal" operator="greaterThanOrEqual" allowBlank="1" showInputMessage="1" showErrorMessage="1" errorTitle="Master meter error adjustment" error="Do not enter negative values. Please use the drop down box to the right to indicate if the meter has under-registered or over-registered" sqref="G14">
      <formula1>0</formula1>
    </dataValidation>
    <dataValidation type="decimal" operator="greaterThan" allowBlank="1" showErrorMessage="1" promptTitle="Unbilled Unmetered Losses" prompt="Use the default percentage" errorTitle="Unbilled Unmetered Consumption" error="You cannont enter a zero value. Use the default percentage if you are unsure of actual unbilled unmetered consumption" sqref="L25:M25">
      <formula1>0</formula1>
    </dataValidation>
    <dataValidation errorStyle="warning" type="decimal" operator="greaterThan" allowBlank="1" showInputMessage="1" showErrorMessage="1" errorTitle="Customer Metering Inaccuracies" error="You tried to enter a zero value - this is only a valid value if the entire customer base is unmetered." sqref="L35:M35">
      <formula1>0</formula1>
    </dataValidation>
    <dataValidation type="decimal" operator="greaterThan" allowBlank="1" showErrorMessage="1" promptTitle="Unbilled Unmetered Losses" prompt="Use the default percentage" errorTitle="Unauthorized Consumption" error="You cannont enter a zero value. Use the default percentage if you are unsure of actual unauthorized consumption" sqref="L34:M34">
      <formula1>0</formula1>
    </dataValidation>
    <dataValidation type="decimal" operator="lessThan" allowBlank="1" showInputMessage="1" showErrorMessage="1" errorTitle="Customer Metering Inaccuracies" error="Only values less than 10% are accepted. If you want to use a value of 10% or greater, calculate the equivalent quantity and enter as using the &quot;value&quot; option." sqref="J35">
      <formula1>0.1</formula1>
    </dataValidation>
  </dataValidations>
  <printOptions gridLines="1"/>
  <pageMargins left="0.36" right="0.37" top="0.34" bottom="0.57" header="0.24" footer="0.22"/>
  <pageSetup fitToHeight="1" fitToWidth="1" horizontalDpi="1200" verticalDpi="1200" orientation="portrait" scale="61" r:id="rId3"/>
  <headerFooter alignWithMargins="0">
    <oddFooter>&amp;CAWWA Water Loss Control Committee&amp;R&amp;A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48"/>
  </sheetPr>
  <dimension ref="B2:H1005"/>
  <sheetViews>
    <sheetView showGridLines="0" showRowColHeaders="0" workbookViewId="0" topLeftCell="B1">
      <selection activeCell="B2" sqref="B2:E3"/>
    </sheetView>
  </sheetViews>
  <sheetFormatPr defaultColWidth="9.140625" defaultRowHeight="12.75"/>
  <cols>
    <col min="1" max="1" width="0.85546875" style="119" customWidth="1"/>
    <col min="2" max="2" width="18.57421875" style="119" customWidth="1"/>
    <col min="3" max="3" width="17.140625" style="119" customWidth="1"/>
    <col min="4" max="4" width="17.421875" style="119" customWidth="1"/>
    <col min="5" max="5" width="33.28125" style="119" customWidth="1"/>
    <col min="6" max="6" width="39.140625" style="119" customWidth="1"/>
    <col min="7" max="7" width="18.421875" style="119" customWidth="1"/>
    <col min="8" max="8" width="3.140625" style="119" customWidth="1"/>
    <col min="9" max="16384" width="9.140625" style="119" customWidth="1"/>
  </cols>
  <sheetData>
    <row r="1" ht="3.75" customHeight="1" thickBot="1"/>
    <row r="2" spans="2:8" ht="15" customHeight="1" thickTop="1">
      <c r="B2" s="401" t="s">
        <v>175</v>
      </c>
      <c r="C2" s="402"/>
      <c r="D2" s="403"/>
      <c r="E2" s="404"/>
      <c r="F2" s="120" t="s">
        <v>57</v>
      </c>
      <c r="G2" s="121" t="s">
        <v>58</v>
      </c>
      <c r="H2" s="122"/>
    </row>
    <row r="3" spans="2:8" ht="21" customHeight="1" thickBot="1">
      <c r="B3" s="405"/>
      <c r="C3" s="406"/>
      <c r="D3" s="406"/>
      <c r="E3" s="407"/>
      <c r="F3" s="248">
        <f>IF(ISBLANK(Instructions!D20),"",Instructions!D20)</f>
      </c>
      <c r="G3" s="249">
        <f>IF(ISBLANK(Instructions!D22),"",Instructions!D22)</f>
      </c>
      <c r="H3" s="122"/>
    </row>
    <row r="4" spans="2:8" s="128" customFormat="1" ht="6" customHeight="1" thickBot="1" thickTop="1">
      <c r="B4" s="123"/>
      <c r="C4" s="137"/>
      <c r="D4" s="124"/>
      <c r="E4" s="130">
        <f>IF(ISBLANK(Instructions!H26),"","All Units in "&amp;Instructions!H26)</f>
      </c>
      <c r="F4" s="125"/>
      <c r="G4" s="126"/>
      <c r="H4" s="127"/>
    </row>
    <row r="5" spans="2:8" ht="16.5" customHeight="1">
      <c r="B5" s="233"/>
      <c r="C5" s="251" t="s">
        <v>136</v>
      </c>
      <c r="D5" s="252"/>
      <c r="E5" s="253"/>
      <c r="F5" s="412" t="s">
        <v>158</v>
      </c>
      <c r="G5" s="254"/>
      <c r="H5" s="122"/>
    </row>
    <row r="6" spans="2:8" ht="16.5" customHeight="1">
      <c r="B6" s="250"/>
      <c r="C6" s="322">
        <f>'Reporting Worksheet'!G16</f>
        <v>0</v>
      </c>
      <c r="D6" s="255"/>
      <c r="E6" s="256"/>
      <c r="F6" s="413"/>
      <c r="G6" s="257"/>
      <c r="H6" s="122"/>
    </row>
    <row r="7" spans="2:8" ht="23.25" customHeight="1">
      <c r="B7" s="231"/>
      <c r="C7" s="232"/>
      <c r="D7" s="24"/>
      <c r="E7" s="408" t="s">
        <v>24</v>
      </c>
      <c r="F7" s="79" t="s">
        <v>25</v>
      </c>
      <c r="G7" s="44" t="s">
        <v>26</v>
      </c>
      <c r="H7" s="122"/>
    </row>
    <row r="8" spans="2:8" ht="15.75" customHeight="1">
      <c r="B8" s="43"/>
      <c r="C8" s="141"/>
      <c r="D8" s="22"/>
      <c r="E8" s="409"/>
      <c r="F8" s="325">
        <f>'Reporting Worksheet'!G22</f>
        <v>0</v>
      </c>
      <c r="G8" s="44"/>
      <c r="H8" s="122"/>
    </row>
    <row r="9" spans="2:8" ht="22.5" customHeight="1">
      <c r="B9" s="46" t="s">
        <v>123</v>
      </c>
      <c r="C9" s="141"/>
      <c r="D9" s="83" t="s">
        <v>23</v>
      </c>
      <c r="E9" s="324">
        <f>'Reporting Worksheet'!G22+'Reporting Worksheet'!G23</f>
        <v>0</v>
      </c>
      <c r="F9" s="80" t="s">
        <v>27</v>
      </c>
      <c r="G9" s="294">
        <f>SUM(F8+F10)</f>
        <v>0</v>
      </c>
      <c r="H9" s="122"/>
    </row>
    <row r="10" spans="2:8" ht="15.75" customHeight="1">
      <c r="B10" s="411" t="s">
        <v>124</v>
      </c>
      <c r="C10" s="141"/>
      <c r="D10" s="23"/>
      <c r="E10" s="19"/>
      <c r="F10" s="326">
        <f>'Reporting Worksheet'!G23</f>
        <v>0</v>
      </c>
      <c r="G10" s="45"/>
      <c r="H10" s="122"/>
    </row>
    <row r="11" spans="2:8" ht="15.75" customHeight="1">
      <c r="B11" s="411"/>
      <c r="C11" s="141"/>
      <c r="D11" s="323">
        <f>'Reporting Worksheet'!G27</f>
        <v>0</v>
      </c>
      <c r="E11" s="410" t="s">
        <v>28</v>
      </c>
      <c r="F11" s="259" t="s">
        <v>29</v>
      </c>
      <c r="G11" s="399" t="s">
        <v>30</v>
      </c>
      <c r="H11" s="122"/>
    </row>
    <row r="12" spans="2:8" ht="15.75" customHeight="1">
      <c r="B12" s="43"/>
      <c r="C12" s="141"/>
      <c r="D12" s="22"/>
      <c r="E12" s="409"/>
      <c r="F12" s="315">
        <f>'Reporting Worksheet'!G24</f>
        <v>0</v>
      </c>
      <c r="G12" s="400"/>
      <c r="H12" s="122"/>
    </row>
    <row r="13" spans="2:8" ht="22.5" customHeight="1">
      <c r="B13" s="320">
        <f>'Reporting Worksheet'!G13+IF('Reporting Worksheet'!I14="under-registered",+'Reporting Worksheet'!G14,IF('Reporting Worksheet'!I14="over-registered",-'Reporting Worksheet'!G14,))</f>
        <v>0</v>
      </c>
      <c r="C13" s="142"/>
      <c r="D13" s="22"/>
      <c r="E13" s="313">
        <f>'Reporting Worksheet'!G24+'Reporting Worksheet'!G25</f>
        <v>0</v>
      </c>
      <c r="F13" s="79" t="s">
        <v>31</v>
      </c>
      <c r="G13" s="44"/>
      <c r="H13" s="122"/>
    </row>
    <row r="14" spans="2:8" ht="15.75" customHeight="1">
      <c r="B14" s="43"/>
      <c r="C14" s="141"/>
      <c r="D14" s="139"/>
      <c r="E14" s="19"/>
      <c r="F14" s="349">
        <f>'Reporting Worksheet'!G25</f>
        <v>0</v>
      </c>
      <c r="G14" s="44"/>
      <c r="H14" s="122"/>
    </row>
    <row r="15" spans="2:8" ht="22.5" customHeight="1">
      <c r="B15" s="43"/>
      <c r="C15" s="143" t="s">
        <v>125</v>
      </c>
      <c r="D15" s="24"/>
      <c r="E15" s="20"/>
      <c r="F15" s="80" t="s">
        <v>32</v>
      </c>
      <c r="G15" s="350">
        <f>'Reporting Worksheet'!G24+'Reporting Worksheet'!G25+'Reporting Worksheet'!G37+'Reporting Worksheet'!G40</f>
        <v>0</v>
      </c>
      <c r="H15" s="122"/>
    </row>
    <row r="16" spans="2:8" ht="15.75" customHeight="1">
      <c r="B16" s="43"/>
      <c r="C16" s="141"/>
      <c r="D16" s="22"/>
      <c r="E16" s="81" t="s">
        <v>19</v>
      </c>
      <c r="F16" s="315">
        <f>'Reporting Worksheet'!G34</f>
        <v>0</v>
      </c>
      <c r="G16" s="44"/>
      <c r="H16" s="122"/>
    </row>
    <row r="17" spans="2:8" ht="14.25" customHeight="1">
      <c r="B17" s="46"/>
      <c r="C17" s="321">
        <f>'Reporting Worksheet'!G18</f>
        <v>0</v>
      </c>
      <c r="D17" s="21"/>
      <c r="E17" s="313">
        <f>'Reporting Worksheet'!G37</f>
        <v>0</v>
      </c>
      <c r="F17" s="79" t="s">
        <v>33</v>
      </c>
      <c r="G17" s="44"/>
      <c r="H17" s="122"/>
    </row>
    <row r="18" spans="2:8" ht="15.75" customHeight="1">
      <c r="B18" s="43"/>
      <c r="C18" s="141"/>
      <c r="D18" s="22"/>
      <c r="E18" s="21"/>
      <c r="F18" s="316">
        <f>'Reporting Worksheet'!G35</f>
        <v>0</v>
      </c>
      <c r="G18" s="44"/>
      <c r="H18" s="122"/>
    </row>
    <row r="19" spans="2:8" ht="23.25" customHeight="1">
      <c r="B19" s="43"/>
      <c r="C19" s="141"/>
      <c r="D19" s="22"/>
      <c r="E19" s="21"/>
      <c r="F19" s="79" t="s">
        <v>1</v>
      </c>
      <c r="G19" s="44"/>
      <c r="H19" s="122"/>
    </row>
    <row r="20" spans="2:8" ht="15.75" customHeight="1">
      <c r="B20" s="43"/>
      <c r="C20" s="141"/>
      <c r="D20" s="82" t="s">
        <v>18</v>
      </c>
      <c r="E20" s="19"/>
      <c r="F20" s="315">
        <f>'Reporting Worksheet'!G36</f>
        <v>0</v>
      </c>
      <c r="G20" s="44"/>
      <c r="H20" s="122"/>
    </row>
    <row r="21" spans="2:8" ht="26.25" customHeight="1">
      <c r="B21" s="138" t="s">
        <v>135</v>
      </c>
      <c r="C21" s="141"/>
      <c r="D21" s="314">
        <f>'Reporting Worksheet'!G42</f>
        <v>0</v>
      </c>
      <c r="E21" s="21"/>
      <c r="F21" s="79" t="s">
        <v>34</v>
      </c>
      <c r="G21" s="44"/>
      <c r="H21" s="122"/>
    </row>
    <row r="22" spans="2:8" ht="15.75" customHeight="1">
      <c r="B22" s="43"/>
      <c r="C22" s="141"/>
      <c r="D22" s="22"/>
      <c r="E22" s="81" t="s">
        <v>20</v>
      </c>
      <c r="F22" s="317" t="s">
        <v>41</v>
      </c>
      <c r="G22" s="44"/>
      <c r="H22" s="122"/>
    </row>
    <row r="23" spans="2:8" ht="24.75" customHeight="1">
      <c r="B23" s="320">
        <f>'Reporting Worksheet'!G15</f>
        <v>0</v>
      </c>
      <c r="C23" s="141"/>
      <c r="D23" s="22"/>
      <c r="E23" s="313">
        <f>'Reporting Worksheet'!G40</f>
        <v>0</v>
      </c>
      <c r="F23" s="80" t="s">
        <v>35</v>
      </c>
      <c r="G23" s="44"/>
      <c r="H23" s="122"/>
    </row>
    <row r="24" spans="2:8" ht="16.5" customHeight="1">
      <c r="B24" s="43"/>
      <c r="C24" s="141"/>
      <c r="D24" s="22"/>
      <c r="E24" s="21"/>
      <c r="F24" s="318" t="s">
        <v>41</v>
      </c>
      <c r="G24" s="44"/>
      <c r="H24" s="122"/>
    </row>
    <row r="25" spans="2:8" ht="12.75" customHeight="1">
      <c r="B25" s="43"/>
      <c r="C25" s="141"/>
      <c r="D25" s="22"/>
      <c r="E25" s="21"/>
      <c r="F25" s="79" t="s">
        <v>40</v>
      </c>
      <c r="G25" s="44"/>
      <c r="H25" s="122"/>
    </row>
    <row r="26" spans="2:8" ht="18" thickBot="1">
      <c r="B26" s="47"/>
      <c r="C26" s="144"/>
      <c r="D26" s="140"/>
      <c r="E26" s="48"/>
      <c r="F26" s="319" t="s">
        <v>41</v>
      </c>
      <c r="G26" s="49"/>
      <c r="H26" s="122"/>
    </row>
    <row r="27" spans="2:8" ht="14.25" thickTop="1">
      <c r="B27" s="129"/>
      <c r="C27" s="129"/>
      <c r="D27" s="129"/>
      <c r="E27" s="122"/>
      <c r="F27" s="122"/>
      <c r="G27" s="122"/>
      <c r="H27" s="122"/>
    </row>
    <row r="28" spans="2:8" ht="13.5">
      <c r="B28" s="122"/>
      <c r="C28" s="122"/>
      <c r="D28" s="122"/>
      <c r="E28" s="122"/>
      <c r="F28" s="122"/>
      <c r="G28" s="122"/>
      <c r="H28" s="122"/>
    </row>
    <row r="29" spans="2:8" ht="13.5">
      <c r="B29" s="122"/>
      <c r="C29" s="122"/>
      <c r="D29" s="122"/>
      <c r="E29" s="122"/>
      <c r="F29" s="122"/>
      <c r="G29" s="122"/>
      <c r="H29" s="122"/>
    </row>
    <row r="30" spans="2:8" ht="12.75" customHeight="1">
      <c r="B30" s="122"/>
      <c r="C30" s="122"/>
      <c r="D30" s="122"/>
      <c r="E30" s="122"/>
      <c r="F30" s="122"/>
      <c r="G30" s="122"/>
      <c r="H30" s="122"/>
    </row>
    <row r="31" spans="2:8" ht="13.5">
      <c r="B31" s="122"/>
      <c r="C31" s="122"/>
      <c r="D31" s="122"/>
      <c r="E31" s="122"/>
      <c r="F31" s="122"/>
      <c r="G31" s="122"/>
      <c r="H31" s="122"/>
    </row>
    <row r="32" spans="2:8" ht="13.5">
      <c r="B32" s="122"/>
      <c r="C32" s="122"/>
      <c r="D32" s="122"/>
      <c r="E32" s="122"/>
      <c r="F32" s="122"/>
      <c r="G32" s="122"/>
      <c r="H32" s="122"/>
    </row>
    <row r="33" spans="2:8" ht="13.5">
      <c r="B33" s="122"/>
      <c r="C33" s="122"/>
      <c r="D33" s="122"/>
      <c r="E33" s="122"/>
      <c r="F33" s="122"/>
      <c r="G33" s="122"/>
      <c r="H33" s="122"/>
    </row>
    <row r="34" spans="2:8" ht="13.5">
      <c r="B34" s="122"/>
      <c r="C34" s="122"/>
      <c r="D34" s="122"/>
      <c r="E34" s="122"/>
      <c r="F34" s="122"/>
      <c r="G34" s="122"/>
      <c r="H34" s="122"/>
    </row>
    <row r="35" spans="2:8" ht="13.5">
      <c r="B35" s="122"/>
      <c r="C35" s="122"/>
      <c r="D35" s="122"/>
      <c r="E35" s="122"/>
      <c r="F35" s="122"/>
      <c r="G35" s="122"/>
      <c r="H35" s="122"/>
    </row>
    <row r="36" spans="2:8" ht="13.5">
      <c r="B36" s="122"/>
      <c r="C36" s="122"/>
      <c r="D36" s="122"/>
      <c r="E36" s="122"/>
      <c r="F36" s="122"/>
      <c r="G36" s="122"/>
      <c r="H36" s="122"/>
    </row>
    <row r="37" spans="2:8" ht="13.5">
      <c r="B37" s="122"/>
      <c r="C37" s="122"/>
      <c r="D37" s="122"/>
      <c r="E37" s="122"/>
      <c r="F37" s="122"/>
      <c r="G37" s="122"/>
      <c r="H37" s="122"/>
    </row>
    <row r="38" spans="2:8" ht="13.5">
      <c r="B38" s="122"/>
      <c r="C38" s="122"/>
      <c r="D38" s="122"/>
      <c r="E38" s="122"/>
      <c r="F38" s="122"/>
      <c r="G38" s="122"/>
      <c r="H38" s="122"/>
    </row>
    <row r="39" spans="2:8" ht="13.5">
      <c r="B39" s="122"/>
      <c r="C39" s="122"/>
      <c r="D39" s="122"/>
      <c r="E39" s="122"/>
      <c r="F39" s="122"/>
      <c r="G39" s="122"/>
      <c r="H39" s="122"/>
    </row>
    <row r="40" spans="2:8" ht="13.5">
      <c r="B40" s="122"/>
      <c r="C40" s="122"/>
      <c r="D40" s="122"/>
      <c r="E40" s="122"/>
      <c r="F40" s="122"/>
      <c r="G40" s="122"/>
      <c r="H40" s="122"/>
    </row>
    <row r="41" spans="2:8" ht="13.5">
      <c r="B41" s="122"/>
      <c r="C41" s="122"/>
      <c r="D41" s="122"/>
      <c r="E41" s="122"/>
      <c r="F41" s="122"/>
      <c r="G41" s="122"/>
      <c r="H41" s="122"/>
    </row>
    <row r="42" spans="2:8" ht="13.5">
      <c r="B42" s="122"/>
      <c r="C42" s="122"/>
      <c r="D42" s="122"/>
      <c r="E42" s="122"/>
      <c r="F42" s="122"/>
      <c r="G42" s="122"/>
      <c r="H42" s="122"/>
    </row>
    <row r="43" spans="2:8" ht="13.5">
      <c r="B43" s="122"/>
      <c r="C43" s="122"/>
      <c r="D43" s="122"/>
      <c r="E43" s="122"/>
      <c r="F43" s="122"/>
      <c r="G43" s="122"/>
      <c r="H43" s="122"/>
    </row>
    <row r="44" spans="2:8" ht="13.5">
      <c r="B44" s="122"/>
      <c r="C44" s="122"/>
      <c r="D44" s="122"/>
      <c r="E44" s="122"/>
      <c r="F44" s="122"/>
      <c r="G44" s="122"/>
      <c r="H44" s="122"/>
    </row>
    <row r="45" spans="2:8" ht="13.5">
      <c r="B45" s="122"/>
      <c r="C45" s="122"/>
      <c r="D45" s="122"/>
      <c r="E45" s="122"/>
      <c r="F45" s="122"/>
      <c r="G45" s="122"/>
      <c r="H45" s="122"/>
    </row>
    <row r="46" spans="2:8" ht="12.75" customHeight="1">
      <c r="B46" s="122"/>
      <c r="C46" s="122"/>
      <c r="D46" s="122"/>
      <c r="E46" s="122"/>
      <c r="F46" s="122"/>
      <c r="G46" s="122"/>
      <c r="H46" s="122"/>
    </row>
    <row r="47" spans="2:8" ht="13.5">
      <c r="B47" s="122"/>
      <c r="C47" s="122"/>
      <c r="D47" s="122"/>
      <c r="E47" s="122"/>
      <c r="F47" s="122"/>
      <c r="G47" s="122"/>
      <c r="H47" s="122"/>
    </row>
    <row r="48" spans="2:8" ht="13.5">
      <c r="B48" s="122"/>
      <c r="C48" s="122"/>
      <c r="D48" s="122"/>
      <c r="E48" s="122"/>
      <c r="F48" s="122"/>
      <c r="G48" s="122"/>
      <c r="H48" s="122"/>
    </row>
    <row r="49" spans="2:8" ht="13.5">
      <c r="B49" s="122"/>
      <c r="C49" s="122"/>
      <c r="D49" s="122"/>
      <c r="E49" s="122"/>
      <c r="F49" s="122"/>
      <c r="G49" s="122"/>
      <c r="H49" s="122"/>
    </row>
    <row r="50" spans="2:8" ht="13.5">
      <c r="B50" s="122"/>
      <c r="C50" s="122"/>
      <c r="D50" s="122"/>
      <c r="E50" s="122"/>
      <c r="F50" s="122"/>
      <c r="G50" s="122"/>
      <c r="H50" s="122"/>
    </row>
    <row r="51" spans="2:8" ht="13.5">
      <c r="B51" s="122"/>
      <c r="C51" s="122"/>
      <c r="D51" s="122"/>
      <c r="E51" s="122"/>
      <c r="F51" s="122"/>
      <c r="G51" s="122"/>
      <c r="H51" s="122"/>
    </row>
    <row r="52" spans="2:8" ht="13.5">
      <c r="B52" s="122"/>
      <c r="C52" s="122"/>
      <c r="D52" s="122"/>
      <c r="E52" s="122"/>
      <c r="F52" s="122"/>
      <c r="G52" s="122"/>
      <c r="H52" s="122"/>
    </row>
    <row r="53" spans="2:8" ht="13.5">
      <c r="B53" s="122"/>
      <c r="C53" s="122"/>
      <c r="D53" s="122"/>
      <c r="E53" s="122"/>
      <c r="F53" s="122"/>
      <c r="G53" s="122"/>
      <c r="H53" s="122"/>
    </row>
    <row r="54" spans="2:8" ht="13.5">
      <c r="B54" s="122"/>
      <c r="C54" s="122"/>
      <c r="D54" s="122"/>
      <c r="E54" s="122"/>
      <c r="F54" s="122"/>
      <c r="G54" s="122"/>
      <c r="H54" s="122"/>
    </row>
    <row r="55" spans="2:8" ht="13.5">
      <c r="B55" s="122"/>
      <c r="C55" s="122"/>
      <c r="D55" s="122"/>
      <c r="E55" s="122"/>
      <c r="F55" s="122"/>
      <c r="G55" s="122"/>
      <c r="H55" s="122"/>
    </row>
    <row r="56" spans="2:8" ht="13.5">
      <c r="B56" s="122"/>
      <c r="C56" s="122"/>
      <c r="D56" s="122"/>
      <c r="E56" s="122"/>
      <c r="F56" s="122"/>
      <c r="G56" s="122"/>
      <c r="H56" s="122"/>
    </row>
    <row r="57" spans="2:8" ht="13.5">
      <c r="B57" s="122"/>
      <c r="C57" s="122"/>
      <c r="D57" s="122"/>
      <c r="E57" s="122"/>
      <c r="F57" s="122"/>
      <c r="G57" s="122"/>
      <c r="H57" s="122"/>
    </row>
    <row r="58" spans="2:8" ht="13.5">
      <c r="B58" s="122"/>
      <c r="C58" s="122"/>
      <c r="D58" s="122"/>
      <c r="E58" s="122"/>
      <c r="F58" s="122"/>
      <c r="G58" s="122"/>
      <c r="H58" s="122"/>
    </row>
    <row r="59" spans="2:8" ht="13.5">
      <c r="B59" s="122"/>
      <c r="C59" s="122"/>
      <c r="D59" s="122"/>
      <c r="E59" s="122"/>
      <c r="F59" s="122"/>
      <c r="G59" s="122"/>
      <c r="H59" s="122"/>
    </row>
    <row r="60" spans="2:8" ht="13.5">
      <c r="B60" s="122"/>
      <c r="C60" s="122"/>
      <c r="D60" s="122"/>
      <c r="E60" s="122"/>
      <c r="F60" s="122"/>
      <c r="G60" s="122"/>
      <c r="H60" s="122"/>
    </row>
    <row r="61" spans="2:8" ht="13.5">
      <c r="B61" s="122"/>
      <c r="C61" s="122"/>
      <c r="D61" s="122"/>
      <c r="E61" s="122"/>
      <c r="F61" s="122"/>
      <c r="G61" s="122"/>
      <c r="H61" s="122"/>
    </row>
    <row r="62" spans="2:8" ht="13.5">
      <c r="B62" s="122"/>
      <c r="C62" s="122"/>
      <c r="D62" s="122"/>
      <c r="E62" s="122"/>
      <c r="F62" s="122"/>
      <c r="G62" s="122"/>
      <c r="H62" s="122"/>
    </row>
    <row r="63" spans="2:8" ht="13.5">
      <c r="B63" s="122"/>
      <c r="C63" s="122"/>
      <c r="D63" s="122"/>
      <c r="E63" s="122"/>
      <c r="F63" s="122"/>
      <c r="G63" s="122"/>
      <c r="H63" s="122"/>
    </row>
    <row r="64" spans="2:8" ht="13.5">
      <c r="B64" s="122"/>
      <c r="C64" s="122"/>
      <c r="D64" s="122"/>
      <c r="E64" s="122"/>
      <c r="F64" s="122"/>
      <c r="G64" s="122"/>
      <c r="H64" s="122"/>
    </row>
    <row r="65" spans="2:8" ht="13.5">
      <c r="B65" s="122"/>
      <c r="C65" s="122"/>
      <c r="D65" s="122"/>
      <c r="E65" s="122"/>
      <c r="F65" s="122"/>
      <c r="G65" s="122"/>
      <c r="H65" s="122"/>
    </row>
    <row r="66" spans="2:8" ht="13.5">
      <c r="B66" s="122"/>
      <c r="C66" s="122"/>
      <c r="D66" s="122"/>
      <c r="E66" s="122"/>
      <c r="F66" s="122"/>
      <c r="G66" s="122"/>
      <c r="H66" s="122"/>
    </row>
    <row r="67" spans="2:8" ht="13.5">
      <c r="B67" s="122"/>
      <c r="C67" s="122"/>
      <c r="D67" s="122"/>
      <c r="E67" s="122"/>
      <c r="F67" s="122"/>
      <c r="G67" s="122"/>
      <c r="H67" s="122"/>
    </row>
    <row r="68" spans="2:8" ht="13.5">
      <c r="B68" s="122"/>
      <c r="C68" s="122"/>
      <c r="D68" s="122"/>
      <c r="E68" s="122"/>
      <c r="F68" s="122"/>
      <c r="G68" s="122"/>
      <c r="H68" s="122"/>
    </row>
    <row r="69" spans="2:8" ht="13.5">
      <c r="B69" s="122"/>
      <c r="C69" s="122"/>
      <c r="D69" s="122"/>
      <c r="E69" s="122"/>
      <c r="F69" s="122"/>
      <c r="G69" s="122"/>
      <c r="H69" s="122"/>
    </row>
    <row r="70" spans="2:8" ht="13.5">
      <c r="B70" s="122"/>
      <c r="C70" s="122"/>
      <c r="D70" s="122"/>
      <c r="E70" s="122"/>
      <c r="F70" s="122"/>
      <c r="G70" s="122"/>
      <c r="H70" s="122"/>
    </row>
    <row r="71" spans="2:8" ht="13.5">
      <c r="B71" s="122"/>
      <c r="C71" s="122"/>
      <c r="D71" s="122"/>
      <c r="E71" s="122"/>
      <c r="F71" s="122"/>
      <c r="G71" s="122"/>
      <c r="H71" s="122"/>
    </row>
    <row r="72" spans="2:8" ht="13.5">
      <c r="B72" s="122"/>
      <c r="C72" s="122"/>
      <c r="D72" s="122"/>
      <c r="E72" s="122"/>
      <c r="F72" s="122"/>
      <c r="G72" s="122"/>
      <c r="H72" s="122"/>
    </row>
    <row r="73" spans="2:8" ht="13.5">
      <c r="B73" s="122"/>
      <c r="C73" s="122"/>
      <c r="D73" s="122"/>
      <c r="E73" s="122"/>
      <c r="F73" s="122"/>
      <c r="G73" s="122"/>
      <c r="H73" s="122"/>
    </row>
    <row r="74" spans="2:8" ht="13.5">
      <c r="B74" s="122"/>
      <c r="C74" s="122"/>
      <c r="D74" s="122"/>
      <c r="E74" s="122"/>
      <c r="F74" s="122"/>
      <c r="G74" s="122"/>
      <c r="H74" s="122"/>
    </row>
    <row r="75" spans="2:8" ht="13.5">
      <c r="B75" s="122"/>
      <c r="C75" s="122"/>
      <c r="D75" s="122"/>
      <c r="E75" s="122"/>
      <c r="F75" s="122"/>
      <c r="G75" s="122"/>
      <c r="H75" s="122"/>
    </row>
    <row r="76" spans="2:8" ht="13.5">
      <c r="B76" s="122"/>
      <c r="C76" s="122"/>
      <c r="D76" s="122"/>
      <c r="E76" s="122"/>
      <c r="F76" s="122"/>
      <c r="G76" s="122"/>
      <c r="H76" s="122"/>
    </row>
    <row r="77" spans="2:8" ht="13.5">
      <c r="B77" s="122"/>
      <c r="C77" s="122"/>
      <c r="D77" s="122"/>
      <c r="E77" s="122"/>
      <c r="F77" s="122"/>
      <c r="G77" s="122"/>
      <c r="H77" s="122"/>
    </row>
    <row r="78" spans="2:8" ht="13.5">
      <c r="B78" s="122"/>
      <c r="C78" s="122"/>
      <c r="D78" s="122"/>
      <c r="E78" s="122"/>
      <c r="F78" s="122"/>
      <c r="G78" s="122"/>
      <c r="H78" s="122"/>
    </row>
    <row r="79" spans="2:8" ht="13.5">
      <c r="B79" s="122"/>
      <c r="C79" s="122"/>
      <c r="D79" s="122"/>
      <c r="E79" s="122"/>
      <c r="F79" s="122"/>
      <c r="G79" s="122"/>
      <c r="H79" s="122"/>
    </row>
    <row r="80" spans="2:8" ht="13.5">
      <c r="B80" s="122"/>
      <c r="C80" s="122"/>
      <c r="D80" s="122"/>
      <c r="E80" s="122"/>
      <c r="F80" s="122"/>
      <c r="G80" s="122"/>
      <c r="H80" s="122"/>
    </row>
    <row r="81" spans="2:8" ht="13.5">
      <c r="B81" s="122"/>
      <c r="C81" s="122"/>
      <c r="D81" s="122"/>
      <c r="E81" s="122"/>
      <c r="F81" s="122"/>
      <c r="G81" s="122"/>
      <c r="H81" s="122"/>
    </row>
    <row r="82" spans="2:8" ht="13.5">
      <c r="B82" s="122"/>
      <c r="C82" s="122"/>
      <c r="D82" s="122"/>
      <c r="E82" s="122"/>
      <c r="F82" s="122"/>
      <c r="G82" s="122"/>
      <c r="H82" s="122"/>
    </row>
    <row r="83" spans="2:8" ht="13.5">
      <c r="B83" s="122"/>
      <c r="C83" s="122"/>
      <c r="D83" s="122"/>
      <c r="E83" s="122"/>
      <c r="F83" s="122"/>
      <c r="G83" s="122"/>
      <c r="H83" s="122"/>
    </row>
    <row r="84" spans="2:8" ht="13.5">
      <c r="B84" s="122"/>
      <c r="C84" s="122"/>
      <c r="D84" s="122"/>
      <c r="E84" s="122"/>
      <c r="F84" s="122"/>
      <c r="G84" s="122"/>
      <c r="H84" s="122"/>
    </row>
    <row r="85" spans="2:8" ht="13.5">
      <c r="B85" s="122"/>
      <c r="C85" s="122"/>
      <c r="D85" s="122"/>
      <c r="E85" s="122"/>
      <c r="F85" s="122"/>
      <c r="G85" s="122"/>
      <c r="H85" s="122"/>
    </row>
    <row r="86" spans="2:8" ht="13.5">
      <c r="B86" s="122"/>
      <c r="C86" s="122"/>
      <c r="D86" s="122"/>
      <c r="E86" s="122"/>
      <c r="F86" s="122"/>
      <c r="G86" s="122"/>
      <c r="H86" s="122"/>
    </row>
    <row r="87" spans="2:8" ht="13.5">
      <c r="B87" s="122"/>
      <c r="C87" s="122"/>
      <c r="D87" s="122"/>
      <c r="E87" s="122"/>
      <c r="F87" s="122"/>
      <c r="G87" s="122"/>
      <c r="H87" s="122"/>
    </row>
    <row r="88" spans="2:8" ht="13.5">
      <c r="B88" s="122"/>
      <c r="C88" s="122"/>
      <c r="D88" s="122"/>
      <c r="E88" s="122"/>
      <c r="F88" s="122"/>
      <c r="G88" s="122"/>
      <c r="H88" s="122"/>
    </row>
    <row r="89" spans="2:8" ht="13.5">
      <c r="B89" s="122"/>
      <c r="C89" s="122"/>
      <c r="D89" s="122"/>
      <c r="E89" s="122"/>
      <c r="F89" s="122"/>
      <c r="G89" s="122"/>
      <c r="H89" s="122"/>
    </row>
    <row r="90" spans="2:8" ht="13.5">
      <c r="B90" s="122"/>
      <c r="C90" s="122"/>
      <c r="D90" s="122"/>
      <c r="E90" s="122"/>
      <c r="F90" s="122"/>
      <c r="G90" s="122"/>
      <c r="H90" s="122"/>
    </row>
    <row r="91" spans="2:8" ht="13.5">
      <c r="B91" s="122"/>
      <c r="C91" s="122"/>
      <c r="D91" s="122"/>
      <c r="E91" s="122"/>
      <c r="F91" s="122"/>
      <c r="G91" s="122"/>
      <c r="H91" s="122"/>
    </row>
    <row r="92" spans="2:8" ht="13.5">
      <c r="B92" s="122"/>
      <c r="C92" s="122"/>
      <c r="D92" s="122"/>
      <c r="E92" s="122"/>
      <c r="F92" s="122"/>
      <c r="G92" s="122"/>
      <c r="H92" s="122"/>
    </row>
    <row r="93" spans="2:8" ht="13.5">
      <c r="B93" s="122"/>
      <c r="C93" s="122"/>
      <c r="D93" s="122"/>
      <c r="E93" s="122"/>
      <c r="F93" s="122"/>
      <c r="G93" s="122"/>
      <c r="H93" s="122"/>
    </row>
    <row r="94" spans="2:8" ht="13.5">
      <c r="B94" s="122"/>
      <c r="C94" s="122"/>
      <c r="D94" s="122"/>
      <c r="E94" s="122"/>
      <c r="F94" s="122"/>
      <c r="G94" s="122"/>
      <c r="H94" s="122"/>
    </row>
    <row r="95" spans="2:8" ht="13.5">
      <c r="B95" s="122"/>
      <c r="C95" s="122"/>
      <c r="D95" s="122"/>
      <c r="E95" s="122"/>
      <c r="F95" s="122"/>
      <c r="G95" s="122"/>
      <c r="H95" s="122"/>
    </row>
    <row r="96" spans="2:8" ht="13.5">
      <c r="B96" s="122"/>
      <c r="C96" s="122"/>
      <c r="D96" s="122"/>
      <c r="E96" s="122"/>
      <c r="F96" s="122"/>
      <c r="G96" s="122"/>
      <c r="H96" s="122"/>
    </row>
    <row r="97" spans="2:8" ht="13.5">
      <c r="B97" s="122"/>
      <c r="C97" s="122"/>
      <c r="D97" s="122"/>
      <c r="E97" s="122"/>
      <c r="F97" s="122"/>
      <c r="G97" s="122"/>
      <c r="H97" s="122"/>
    </row>
    <row r="98" spans="2:8" ht="13.5">
      <c r="B98" s="122"/>
      <c r="C98" s="122"/>
      <c r="D98" s="122"/>
      <c r="E98" s="122"/>
      <c r="F98" s="122"/>
      <c r="G98" s="122"/>
      <c r="H98" s="122"/>
    </row>
    <row r="99" spans="2:8" ht="13.5">
      <c r="B99" s="122"/>
      <c r="C99" s="122"/>
      <c r="D99" s="122"/>
      <c r="E99" s="122"/>
      <c r="F99" s="122"/>
      <c r="G99" s="122"/>
      <c r="H99" s="122"/>
    </row>
    <row r="100" spans="2:8" ht="13.5">
      <c r="B100" s="122"/>
      <c r="C100" s="122"/>
      <c r="D100" s="122"/>
      <c r="E100" s="122"/>
      <c r="F100" s="122"/>
      <c r="G100" s="122"/>
      <c r="H100" s="122"/>
    </row>
    <row r="101" spans="2:8" ht="13.5">
      <c r="B101" s="122"/>
      <c r="C101" s="122"/>
      <c r="D101" s="122"/>
      <c r="E101" s="122"/>
      <c r="F101" s="122"/>
      <c r="G101" s="122"/>
      <c r="H101" s="122"/>
    </row>
    <row r="102" spans="2:8" ht="13.5">
      <c r="B102" s="122"/>
      <c r="C102" s="122"/>
      <c r="D102" s="122"/>
      <c r="E102" s="122"/>
      <c r="F102" s="122"/>
      <c r="G102" s="122"/>
      <c r="H102" s="122"/>
    </row>
    <row r="103" spans="2:8" ht="13.5">
      <c r="B103" s="122"/>
      <c r="C103" s="122"/>
      <c r="D103" s="122"/>
      <c r="E103" s="122"/>
      <c r="F103" s="122"/>
      <c r="G103" s="122"/>
      <c r="H103" s="122"/>
    </row>
    <row r="104" spans="2:8" ht="13.5">
      <c r="B104" s="122"/>
      <c r="C104" s="122"/>
      <c r="D104" s="122"/>
      <c r="E104" s="122"/>
      <c r="F104" s="122"/>
      <c r="G104" s="122"/>
      <c r="H104" s="122"/>
    </row>
    <row r="105" spans="2:8" ht="13.5">
      <c r="B105" s="122"/>
      <c r="C105" s="122"/>
      <c r="D105" s="122"/>
      <c r="E105" s="122"/>
      <c r="F105" s="122"/>
      <c r="G105" s="122"/>
      <c r="H105" s="122"/>
    </row>
    <row r="106" spans="2:8" ht="13.5">
      <c r="B106" s="122"/>
      <c r="C106" s="122"/>
      <c r="D106" s="122"/>
      <c r="E106" s="122"/>
      <c r="F106" s="122"/>
      <c r="G106" s="122"/>
      <c r="H106" s="122"/>
    </row>
    <row r="107" spans="2:8" ht="13.5">
      <c r="B107" s="122"/>
      <c r="C107" s="122"/>
      <c r="D107" s="122"/>
      <c r="E107" s="122"/>
      <c r="F107" s="122"/>
      <c r="G107" s="122"/>
      <c r="H107" s="122"/>
    </row>
    <row r="108" spans="2:8" ht="13.5">
      <c r="B108" s="122"/>
      <c r="C108" s="122"/>
      <c r="D108" s="122"/>
      <c r="E108" s="122"/>
      <c r="F108" s="122"/>
      <c r="G108" s="122"/>
      <c r="H108" s="122"/>
    </row>
    <row r="109" spans="2:8" ht="13.5">
      <c r="B109" s="122"/>
      <c r="C109" s="122"/>
      <c r="D109" s="122"/>
      <c r="E109" s="122"/>
      <c r="F109" s="122"/>
      <c r="G109" s="122"/>
      <c r="H109" s="122"/>
    </row>
    <row r="110" spans="2:8" ht="13.5">
      <c r="B110" s="122"/>
      <c r="C110" s="122"/>
      <c r="D110" s="122"/>
      <c r="E110" s="122"/>
      <c r="F110" s="122"/>
      <c r="G110" s="122"/>
      <c r="H110" s="122"/>
    </row>
    <row r="111" spans="2:8" ht="13.5">
      <c r="B111" s="122"/>
      <c r="C111" s="122"/>
      <c r="D111" s="122"/>
      <c r="E111" s="122"/>
      <c r="F111" s="122"/>
      <c r="G111" s="122"/>
      <c r="H111" s="122"/>
    </row>
    <row r="112" spans="2:8" ht="13.5">
      <c r="B112" s="122"/>
      <c r="C112" s="122"/>
      <c r="D112" s="122"/>
      <c r="E112" s="122"/>
      <c r="F112" s="122"/>
      <c r="G112" s="122"/>
      <c r="H112" s="122"/>
    </row>
    <row r="113" spans="2:8" ht="13.5">
      <c r="B113" s="122"/>
      <c r="C113" s="122"/>
      <c r="D113" s="122"/>
      <c r="E113" s="122"/>
      <c r="F113" s="122"/>
      <c r="G113" s="122"/>
      <c r="H113" s="122"/>
    </row>
    <row r="114" spans="2:8" ht="13.5">
      <c r="B114" s="122"/>
      <c r="C114" s="122"/>
      <c r="D114" s="122"/>
      <c r="E114" s="122"/>
      <c r="F114" s="122"/>
      <c r="G114" s="122"/>
      <c r="H114" s="122"/>
    </row>
    <row r="115" spans="2:8" ht="13.5">
      <c r="B115" s="122"/>
      <c r="C115" s="122"/>
      <c r="D115" s="122"/>
      <c r="E115" s="122"/>
      <c r="F115" s="122"/>
      <c r="G115" s="122"/>
      <c r="H115" s="122"/>
    </row>
    <row r="116" spans="2:8" ht="13.5">
      <c r="B116" s="122"/>
      <c r="C116" s="122"/>
      <c r="D116" s="122"/>
      <c r="E116" s="122"/>
      <c r="F116" s="122"/>
      <c r="G116" s="122"/>
      <c r="H116" s="122"/>
    </row>
    <row r="117" spans="2:8" ht="13.5">
      <c r="B117" s="122"/>
      <c r="C117" s="122"/>
      <c r="D117" s="122"/>
      <c r="E117" s="122"/>
      <c r="F117" s="122"/>
      <c r="G117" s="122"/>
      <c r="H117" s="122"/>
    </row>
    <row r="118" spans="2:8" ht="13.5">
      <c r="B118" s="122"/>
      <c r="C118" s="122"/>
      <c r="D118" s="122"/>
      <c r="E118" s="122"/>
      <c r="F118" s="122"/>
      <c r="G118" s="122"/>
      <c r="H118" s="122"/>
    </row>
    <row r="119" spans="2:8" ht="13.5">
      <c r="B119" s="122"/>
      <c r="C119" s="122"/>
      <c r="D119" s="122"/>
      <c r="E119" s="122"/>
      <c r="F119" s="122"/>
      <c r="G119" s="122"/>
      <c r="H119" s="122"/>
    </row>
    <row r="120" spans="2:8" ht="13.5">
      <c r="B120" s="122"/>
      <c r="C120" s="122"/>
      <c r="D120" s="122"/>
      <c r="E120" s="122"/>
      <c r="F120" s="122"/>
      <c r="G120" s="122"/>
      <c r="H120" s="122"/>
    </row>
    <row r="121" spans="2:8" ht="13.5">
      <c r="B121" s="122"/>
      <c r="C121" s="122"/>
      <c r="D121" s="122"/>
      <c r="E121" s="122"/>
      <c r="F121" s="122"/>
      <c r="G121" s="122"/>
      <c r="H121" s="122"/>
    </row>
    <row r="122" spans="2:8" ht="13.5">
      <c r="B122" s="122"/>
      <c r="C122" s="122"/>
      <c r="D122" s="122"/>
      <c r="E122" s="122"/>
      <c r="F122" s="122"/>
      <c r="G122" s="122"/>
      <c r="H122" s="122"/>
    </row>
    <row r="123" spans="2:8" ht="13.5">
      <c r="B123" s="122"/>
      <c r="C123" s="122"/>
      <c r="D123" s="122"/>
      <c r="E123" s="122"/>
      <c r="F123" s="122"/>
      <c r="G123" s="122"/>
      <c r="H123" s="122"/>
    </row>
    <row r="124" spans="2:8" ht="13.5">
      <c r="B124" s="122"/>
      <c r="C124" s="122"/>
      <c r="D124" s="122"/>
      <c r="E124" s="122"/>
      <c r="F124" s="122"/>
      <c r="G124" s="122"/>
      <c r="H124" s="122"/>
    </row>
    <row r="125" spans="2:8" ht="13.5">
      <c r="B125" s="122"/>
      <c r="C125" s="122"/>
      <c r="D125" s="122"/>
      <c r="E125" s="122"/>
      <c r="F125" s="122"/>
      <c r="G125" s="122"/>
      <c r="H125" s="122"/>
    </row>
    <row r="126" spans="2:8" ht="13.5">
      <c r="B126" s="122"/>
      <c r="C126" s="122"/>
      <c r="D126" s="122"/>
      <c r="E126" s="122"/>
      <c r="F126" s="122"/>
      <c r="G126" s="122"/>
      <c r="H126" s="122"/>
    </row>
    <row r="127" spans="2:8" ht="13.5">
      <c r="B127" s="122"/>
      <c r="C127" s="122"/>
      <c r="D127" s="122"/>
      <c r="E127" s="122"/>
      <c r="F127" s="122"/>
      <c r="G127" s="122"/>
      <c r="H127" s="122"/>
    </row>
    <row r="128" spans="2:8" ht="13.5">
      <c r="B128" s="122"/>
      <c r="C128" s="122"/>
      <c r="D128" s="122"/>
      <c r="E128" s="122"/>
      <c r="F128" s="122"/>
      <c r="G128" s="122"/>
      <c r="H128" s="122"/>
    </row>
    <row r="129" spans="2:8" ht="13.5">
      <c r="B129" s="122"/>
      <c r="C129" s="122"/>
      <c r="D129" s="122"/>
      <c r="E129" s="122"/>
      <c r="F129" s="122"/>
      <c r="G129" s="122"/>
      <c r="H129" s="122"/>
    </row>
    <row r="130" spans="2:8" ht="13.5">
      <c r="B130" s="122"/>
      <c r="C130" s="122"/>
      <c r="D130" s="122"/>
      <c r="E130" s="122"/>
      <c r="F130" s="122"/>
      <c r="G130" s="122"/>
      <c r="H130" s="122"/>
    </row>
    <row r="131" spans="2:8" ht="13.5">
      <c r="B131" s="122"/>
      <c r="C131" s="122"/>
      <c r="D131" s="122"/>
      <c r="E131" s="122"/>
      <c r="F131" s="122"/>
      <c r="G131" s="122"/>
      <c r="H131" s="122"/>
    </row>
    <row r="132" spans="2:8" ht="13.5">
      <c r="B132" s="122"/>
      <c r="C132" s="122"/>
      <c r="D132" s="122"/>
      <c r="E132" s="122"/>
      <c r="F132" s="122"/>
      <c r="G132" s="122"/>
      <c r="H132" s="122"/>
    </row>
    <row r="133" spans="2:8" ht="13.5">
      <c r="B133" s="122"/>
      <c r="C133" s="122"/>
      <c r="D133" s="122"/>
      <c r="E133" s="122"/>
      <c r="F133" s="122"/>
      <c r="G133" s="122"/>
      <c r="H133" s="122"/>
    </row>
    <row r="134" spans="2:8" ht="13.5">
      <c r="B134" s="122"/>
      <c r="C134" s="122"/>
      <c r="D134" s="122"/>
      <c r="E134" s="122"/>
      <c r="F134" s="122"/>
      <c r="G134" s="122"/>
      <c r="H134" s="122"/>
    </row>
    <row r="135" spans="2:8" ht="13.5">
      <c r="B135" s="122"/>
      <c r="C135" s="122"/>
      <c r="D135" s="122"/>
      <c r="E135" s="122"/>
      <c r="F135" s="122"/>
      <c r="G135" s="122"/>
      <c r="H135" s="122"/>
    </row>
    <row r="136" spans="2:8" ht="13.5">
      <c r="B136" s="122"/>
      <c r="C136" s="122"/>
      <c r="D136" s="122"/>
      <c r="E136" s="122"/>
      <c r="F136" s="122"/>
      <c r="G136" s="122"/>
      <c r="H136" s="122"/>
    </row>
    <row r="137" spans="2:8" ht="13.5">
      <c r="B137" s="122"/>
      <c r="C137" s="122"/>
      <c r="D137" s="122"/>
      <c r="E137" s="122"/>
      <c r="F137" s="122"/>
      <c r="G137" s="122"/>
      <c r="H137" s="122"/>
    </row>
    <row r="138" spans="2:8" ht="13.5">
      <c r="B138" s="122"/>
      <c r="C138" s="122"/>
      <c r="D138" s="122"/>
      <c r="E138" s="122"/>
      <c r="F138" s="122"/>
      <c r="G138" s="122"/>
      <c r="H138" s="122"/>
    </row>
    <row r="139" spans="2:8" ht="13.5">
      <c r="B139" s="122"/>
      <c r="C139" s="122"/>
      <c r="D139" s="122"/>
      <c r="E139" s="122"/>
      <c r="F139" s="122"/>
      <c r="G139" s="122"/>
      <c r="H139" s="122"/>
    </row>
    <row r="140" spans="2:8" ht="13.5">
      <c r="B140" s="122"/>
      <c r="C140" s="122"/>
      <c r="D140" s="122"/>
      <c r="E140" s="122"/>
      <c r="F140" s="122"/>
      <c r="G140" s="122"/>
      <c r="H140" s="122"/>
    </row>
    <row r="141" spans="2:8" ht="13.5">
      <c r="B141" s="122"/>
      <c r="C141" s="122"/>
      <c r="D141" s="122"/>
      <c r="E141" s="122"/>
      <c r="F141" s="122"/>
      <c r="G141" s="122"/>
      <c r="H141" s="122"/>
    </row>
    <row r="142" spans="2:8" ht="13.5">
      <c r="B142" s="122"/>
      <c r="C142" s="122"/>
      <c r="D142" s="122"/>
      <c r="E142" s="122"/>
      <c r="F142" s="122"/>
      <c r="G142" s="122"/>
      <c r="H142" s="122"/>
    </row>
    <row r="143" spans="2:8" ht="13.5">
      <c r="B143" s="122"/>
      <c r="C143" s="122"/>
      <c r="D143" s="122"/>
      <c r="E143" s="122"/>
      <c r="F143" s="122"/>
      <c r="G143" s="122"/>
      <c r="H143" s="122"/>
    </row>
    <row r="144" spans="2:8" ht="13.5">
      <c r="B144" s="122"/>
      <c r="C144" s="122"/>
      <c r="D144" s="122"/>
      <c r="E144" s="122"/>
      <c r="F144" s="122"/>
      <c r="G144" s="122"/>
      <c r="H144" s="122"/>
    </row>
    <row r="145" spans="2:8" ht="13.5">
      <c r="B145" s="122"/>
      <c r="C145" s="122"/>
      <c r="D145" s="122"/>
      <c r="E145" s="122"/>
      <c r="F145" s="122"/>
      <c r="G145" s="122"/>
      <c r="H145" s="122"/>
    </row>
    <row r="146" spans="2:8" ht="13.5">
      <c r="B146" s="122"/>
      <c r="C146" s="122"/>
      <c r="D146" s="122"/>
      <c r="E146" s="122"/>
      <c r="F146" s="122"/>
      <c r="G146" s="122"/>
      <c r="H146" s="122"/>
    </row>
    <row r="147" spans="2:8" ht="13.5">
      <c r="B147" s="122"/>
      <c r="C147" s="122"/>
      <c r="D147" s="122"/>
      <c r="E147" s="122"/>
      <c r="F147" s="122"/>
      <c r="G147" s="122"/>
      <c r="H147" s="122"/>
    </row>
    <row r="148" spans="2:8" ht="13.5">
      <c r="B148" s="122"/>
      <c r="C148" s="122"/>
      <c r="D148" s="122"/>
      <c r="E148" s="122"/>
      <c r="F148" s="122"/>
      <c r="G148" s="122"/>
      <c r="H148" s="122"/>
    </row>
    <row r="149" spans="2:8" ht="13.5">
      <c r="B149" s="122"/>
      <c r="C149" s="122"/>
      <c r="D149" s="122"/>
      <c r="E149" s="122"/>
      <c r="F149" s="122"/>
      <c r="G149" s="122"/>
      <c r="H149" s="122"/>
    </row>
    <row r="150" spans="2:8" ht="13.5">
      <c r="B150" s="122"/>
      <c r="C150" s="122"/>
      <c r="D150" s="122"/>
      <c r="E150" s="122"/>
      <c r="F150" s="122"/>
      <c r="G150" s="122"/>
      <c r="H150" s="122"/>
    </row>
    <row r="151" spans="2:8" ht="13.5">
      <c r="B151" s="122"/>
      <c r="C151" s="122"/>
      <c r="D151" s="122"/>
      <c r="E151" s="122"/>
      <c r="F151" s="122"/>
      <c r="G151" s="122"/>
      <c r="H151" s="122"/>
    </row>
    <row r="152" spans="2:8" ht="13.5">
      <c r="B152" s="122"/>
      <c r="C152" s="122"/>
      <c r="D152" s="122"/>
      <c r="E152" s="122"/>
      <c r="F152" s="122"/>
      <c r="G152" s="122"/>
      <c r="H152" s="122"/>
    </row>
    <row r="153" spans="2:8" ht="13.5">
      <c r="B153" s="122"/>
      <c r="C153" s="122"/>
      <c r="D153" s="122"/>
      <c r="E153" s="122"/>
      <c r="F153" s="122"/>
      <c r="G153" s="122"/>
      <c r="H153" s="122"/>
    </row>
    <row r="154" spans="2:8" ht="13.5">
      <c r="B154" s="122"/>
      <c r="C154" s="122"/>
      <c r="D154" s="122"/>
      <c r="E154" s="122"/>
      <c r="F154" s="122"/>
      <c r="G154" s="122"/>
      <c r="H154" s="122"/>
    </row>
    <row r="155" spans="2:8" ht="13.5">
      <c r="B155" s="122"/>
      <c r="C155" s="122"/>
      <c r="D155" s="122"/>
      <c r="E155" s="122"/>
      <c r="F155" s="122"/>
      <c r="G155" s="122"/>
      <c r="H155" s="122"/>
    </row>
    <row r="156" spans="2:8" ht="13.5">
      <c r="B156" s="122"/>
      <c r="C156" s="122"/>
      <c r="D156" s="122"/>
      <c r="E156" s="122"/>
      <c r="F156" s="122"/>
      <c r="G156" s="122"/>
      <c r="H156" s="122"/>
    </row>
    <row r="157" spans="2:8" ht="13.5">
      <c r="B157" s="122"/>
      <c r="C157" s="122"/>
      <c r="D157" s="122"/>
      <c r="E157" s="122"/>
      <c r="F157" s="122"/>
      <c r="G157" s="122"/>
      <c r="H157" s="122"/>
    </row>
    <row r="158" spans="2:8" ht="13.5">
      <c r="B158" s="122"/>
      <c r="C158" s="122"/>
      <c r="D158" s="122"/>
      <c r="E158" s="122"/>
      <c r="F158" s="122"/>
      <c r="G158" s="122"/>
      <c r="H158" s="122"/>
    </row>
    <row r="159" spans="2:8" ht="13.5">
      <c r="B159" s="122"/>
      <c r="C159" s="122"/>
      <c r="D159" s="122"/>
      <c r="E159" s="122"/>
      <c r="F159" s="122"/>
      <c r="G159" s="122"/>
      <c r="H159" s="122"/>
    </row>
    <row r="160" spans="2:8" ht="13.5">
      <c r="B160" s="122"/>
      <c r="C160" s="122"/>
      <c r="D160" s="122"/>
      <c r="E160" s="122"/>
      <c r="F160" s="122"/>
      <c r="G160" s="122"/>
      <c r="H160" s="122"/>
    </row>
    <row r="161" spans="2:8" ht="13.5">
      <c r="B161" s="122"/>
      <c r="C161" s="122"/>
      <c r="D161" s="122"/>
      <c r="E161" s="122"/>
      <c r="F161" s="122"/>
      <c r="G161" s="122"/>
      <c r="H161" s="122"/>
    </row>
    <row r="162" spans="2:8" ht="13.5">
      <c r="B162" s="122"/>
      <c r="C162" s="122"/>
      <c r="D162" s="122"/>
      <c r="E162" s="122"/>
      <c r="F162" s="122"/>
      <c r="G162" s="122"/>
      <c r="H162" s="122"/>
    </row>
    <row r="163" spans="2:8" ht="13.5">
      <c r="B163" s="122"/>
      <c r="C163" s="122"/>
      <c r="D163" s="122"/>
      <c r="E163" s="122"/>
      <c r="F163" s="122"/>
      <c r="G163" s="122"/>
      <c r="H163" s="122"/>
    </row>
    <row r="164" spans="2:8" ht="13.5">
      <c r="B164" s="122"/>
      <c r="C164" s="122"/>
      <c r="D164" s="122"/>
      <c r="E164" s="122"/>
      <c r="F164" s="122"/>
      <c r="G164" s="122"/>
      <c r="H164" s="122"/>
    </row>
    <row r="165" spans="2:8" ht="13.5">
      <c r="B165" s="122"/>
      <c r="C165" s="122"/>
      <c r="D165" s="122"/>
      <c r="E165" s="122"/>
      <c r="F165" s="122"/>
      <c r="G165" s="122"/>
      <c r="H165" s="122"/>
    </row>
    <row r="166" spans="2:8" ht="13.5">
      <c r="B166" s="122"/>
      <c r="C166" s="122"/>
      <c r="D166" s="122"/>
      <c r="E166" s="122"/>
      <c r="F166" s="122"/>
      <c r="G166" s="122"/>
      <c r="H166" s="122"/>
    </row>
    <row r="167" spans="2:8" ht="13.5">
      <c r="B167" s="122"/>
      <c r="C167" s="122"/>
      <c r="D167" s="122"/>
      <c r="E167" s="122"/>
      <c r="F167" s="122"/>
      <c r="G167" s="122"/>
      <c r="H167" s="122"/>
    </row>
    <row r="168" spans="2:8" ht="13.5">
      <c r="B168" s="122"/>
      <c r="C168" s="122"/>
      <c r="D168" s="122"/>
      <c r="E168" s="122"/>
      <c r="F168" s="122"/>
      <c r="G168" s="122"/>
      <c r="H168" s="122"/>
    </row>
    <row r="169" spans="2:8" ht="13.5">
      <c r="B169" s="122"/>
      <c r="C169" s="122"/>
      <c r="D169" s="122"/>
      <c r="E169" s="122"/>
      <c r="F169" s="122"/>
      <c r="G169" s="122"/>
      <c r="H169" s="122"/>
    </row>
    <row r="170" spans="2:8" ht="13.5">
      <c r="B170" s="122"/>
      <c r="C170" s="122"/>
      <c r="D170" s="122"/>
      <c r="E170" s="122"/>
      <c r="F170" s="122"/>
      <c r="G170" s="122"/>
      <c r="H170" s="122"/>
    </row>
    <row r="171" spans="2:8" ht="13.5">
      <c r="B171" s="122"/>
      <c r="C171" s="122"/>
      <c r="D171" s="122"/>
      <c r="E171" s="122"/>
      <c r="F171" s="122"/>
      <c r="G171" s="122"/>
      <c r="H171" s="122"/>
    </row>
    <row r="172" spans="2:8" ht="13.5">
      <c r="B172" s="122"/>
      <c r="C172" s="122"/>
      <c r="D172" s="122"/>
      <c r="E172" s="122"/>
      <c r="F172" s="122"/>
      <c r="G172" s="122"/>
      <c r="H172" s="122"/>
    </row>
    <row r="173" spans="2:8" ht="13.5">
      <c r="B173" s="122"/>
      <c r="C173" s="122"/>
      <c r="D173" s="122"/>
      <c r="E173" s="122"/>
      <c r="F173" s="122"/>
      <c r="G173" s="122"/>
      <c r="H173" s="122"/>
    </row>
    <row r="174" spans="2:8" ht="13.5">
      <c r="B174" s="122"/>
      <c r="C174" s="122"/>
      <c r="D174" s="122"/>
      <c r="E174" s="122"/>
      <c r="F174" s="122"/>
      <c r="G174" s="122"/>
      <c r="H174" s="122"/>
    </row>
    <row r="175" spans="2:8" ht="13.5">
      <c r="B175" s="122"/>
      <c r="C175" s="122"/>
      <c r="D175" s="122"/>
      <c r="E175" s="122"/>
      <c r="F175" s="122"/>
      <c r="G175" s="122"/>
      <c r="H175" s="122"/>
    </row>
    <row r="176" spans="2:8" ht="13.5">
      <c r="B176" s="122"/>
      <c r="C176" s="122"/>
      <c r="D176" s="122"/>
      <c r="E176" s="122"/>
      <c r="F176" s="122"/>
      <c r="G176" s="122"/>
      <c r="H176" s="122"/>
    </row>
    <row r="177" spans="2:8" ht="13.5">
      <c r="B177" s="122"/>
      <c r="C177" s="122"/>
      <c r="D177" s="122"/>
      <c r="E177" s="122"/>
      <c r="F177" s="122"/>
      <c r="G177" s="122"/>
      <c r="H177" s="122"/>
    </row>
    <row r="178" spans="2:8" ht="13.5">
      <c r="B178" s="122"/>
      <c r="C178" s="122"/>
      <c r="D178" s="122"/>
      <c r="E178" s="122"/>
      <c r="F178" s="122"/>
      <c r="G178" s="122"/>
      <c r="H178" s="122"/>
    </row>
    <row r="179" spans="2:8" ht="13.5">
      <c r="B179" s="122"/>
      <c r="C179" s="122"/>
      <c r="D179" s="122"/>
      <c r="E179" s="122"/>
      <c r="F179" s="122"/>
      <c r="G179" s="122"/>
      <c r="H179" s="122"/>
    </row>
    <row r="180" spans="2:8" ht="13.5">
      <c r="B180" s="122"/>
      <c r="C180" s="122"/>
      <c r="D180" s="122"/>
      <c r="E180" s="122"/>
      <c r="F180" s="122"/>
      <c r="G180" s="122"/>
      <c r="H180" s="122"/>
    </row>
    <row r="181" spans="2:8" ht="13.5">
      <c r="B181" s="122"/>
      <c r="C181" s="122"/>
      <c r="D181" s="122"/>
      <c r="E181" s="122"/>
      <c r="F181" s="122"/>
      <c r="G181" s="122"/>
      <c r="H181" s="122"/>
    </row>
    <row r="182" spans="2:8" ht="13.5">
      <c r="B182" s="122"/>
      <c r="C182" s="122"/>
      <c r="D182" s="122"/>
      <c r="E182" s="122"/>
      <c r="F182" s="122"/>
      <c r="G182" s="122"/>
      <c r="H182" s="122"/>
    </row>
    <row r="183" spans="2:8" ht="13.5">
      <c r="B183" s="122"/>
      <c r="C183" s="122"/>
      <c r="D183" s="122"/>
      <c r="E183" s="122"/>
      <c r="F183" s="122"/>
      <c r="G183" s="122"/>
      <c r="H183" s="122"/>
    </row>
    <row r="184" spans="2:8" ht="13.5">
      <c r="B184" s="122"/>
      <c r="C184" s="122"/>
      <c r="D184" s="122"/>
      <c r="E184" s="122"/>
      <c r="F184" s="122"/>
      <c r="G184" s="122"/>
      <c r="H184" s="122"/>
    </row>
    <row r="185" spans="2:8" ht="13.5">
      <c r="B185" s="122"/>
      <c r="C185" s="122"/>
      <c r="D185" s="122"/>
      <c r="E185" s="122"/>
      <c r="F185" s="122"/>
      <c r="G185" s="122"/>
      <c r="H185" s="122"/>
    </row>
    <row r="186" spans="2:8" ht="13.5">
      <c r="B186" s="122"/>
      <c r="C186" s="122"/>
      <c r="D186" s="122"/>
      <c r="E186" s="122"/>
      <c r="F186" s="122"/>
      <c r="G186" s="122"/>
      <c r="H186" s="122"/>
    </row>
    <row r="187" spans="2:8" ht="13.5">
      <c r="B187" s="122"/>
      <c r="C187" s="122"/>
      <c r="D187" s="122"/>
      <c r="E187" s="122"/>
      <c r="F187" s="122"/>
      <c r="G187" s="122"/>
      <c r="H187" s="122"/>
    </row>
    <row r="188" spans="2:8" ht="13.5">
      <c r="B188" s="122"/>
      <c r="C188" s="122"/>
      <c r="D188" s="122"/>
      <c r="E188" s="122"/>
      <c r="F188" s="122"/>
      <c r="G188" s="122"/>
      <c r="H188" s="122"/>
    </row>
    <row r="189" spans="2:8" ht="13.5">
      <c r="B189" s="122"/>
      <c r="C189" s="122"/>
      <c r="D189" s="122"/>
      <c r="E189" s="122"/>
      <c r="F189" s="122"/>
      <c r="G189" s="122"/>
      <c r="H189" s="122"/>
    </row>
    <row r="190" spans="2:8" ht="13.5">
      <c r="B190" s="122"/>
      <c r="C190" s="122"/>
      <c r="D190" s="122"/>
      <c r="E190" s="122"/>
      <c r="F190" s="122"/>
      <c r="G190" s="122"/>
      <c r="H190" s="122"/>
    </row>
    <row r="191" spans="2:8" ht="13.5">
      <c r="B191" s="122"/>
      <c r="C191" s="122"/>
      <c r="D191" s="122"/>
      <c r="E191" s="122"/>
      <c r="F191" s="122"/>
      <c r="G191" s="122"/>
      <c r="H191" s="122"/>
    </row>
    <row r="192" spans="2:8" ht="13.5">
      <c r="B192" s="122"/>
      <c r="C192" s="122"/>
      <c r="D192" s="122"/>
      <c r="E192" s="122"/>
      <c r="F192" s="122"/>
      <c r="G192" s="122"/>
      <c r="H192" s="122"/>
    </row>
    <row r="193" spans="2:8" ht="13.5">
      <c r="B193" s="122"/>
      <c r="C193" s="122"/>
      <c r="D193" s="122"/>
      <c r="E193" s="122"/>
      <c r="F193" s="122"/>
      <c r="G193" s="122"/>
      <c r="H193" s="122"/>
    </row>
    <row r="194" spans="2:8" ht="13.5">
      <c r="B194" s="122"/>
      <c r="C194" s="122"/>
      <c r="D194" s="122"/>
      <c r="E194" s="122"/>
      <c r="F194" s="122"/>
      <c r="G194" s="122"/>
      <c r="H194" s="122"/>
    </row>
    <row r="195" spans="2:8" ht="13.5">
      <c r="B195" s="122"/>
      <c r="C195" s="122"/>
      <c r="D195" s="122"/>
      <c r="E195" s="122"/>
      <c r="F195" s="122"/>
      <c r="G195" s="122"/>
      <c r="H195" s="122"/>
    </row>
    <row r="196" spans="2:8" ht="13.5">
      <c r="B196" s="122"/>
      <c r="C196" s="122"/>
      <c r="D196" s="122"/>
      <c r="E196" s="122"/>
      <c r="F196" s="122"/>
      <c r="G196" s="122"/>
      <c r="H196" s="122"/>
    </row>
    <row r="197" spans="2:8" ht="13.5">
      <c r="B197" s="122"/>
      <c r="C197" s="122"/>
      <c r="D197" s="122"/>
      <c r="E197" s="122"/>
      <c r="F197" s="122"/>
      <c r="G197" s="122"/>
      <c r="H197" s="122"/>
    </row>
    <row r="198" spans="2:8" ht="13.5">
      <c r="B198" s="122"/>
      <c r="C198" s="122"/>
      <c r="D198" s="122"/>
      <c r="E198" s="122"/>
      <c r="F198" s="122"/>
      <c r="G198" s="122"/>
      <c r="H198" s="122"/>
    </row>
    <row r="199" spans="2:8" ht="13.5">
      <c r="B199" s="122"/>
      <c r="C199" s="122"/>
      <c r="D199" s="122"/>
      <c r="E199" s="122"/>
      <c r="F199" s="122"/>
      <c r="G199" s="122"/>
      <c r="H199" s="122"/>
    </row>
    <row r="200" spans="2:8" ht="13.5">
      <c r="B200" s="122"/>
      <c r="C200" s="122"/>
      <c r="D200" s="122"/>
      <c r="E200" s="122"/>
      <c r="F200" s="122"/>
      <c r="G200" s="122"/>
      <c r="H200" s="122"/>
    </row>
    <row r="201" spans="2:8" ht="13.5">
      <c r="B201" s="122"/>
      <c r="C201" s="122"/>
      <c r="D201" s="122"/>
      <c r="E201" s="122"/>
      <c r="F201" s="122"/>
      <c r="G201" s="122"/>
      <c r="H201" s="122"/>
    </row>
    <row r="202" spans="2:8" ht="13.5">
      <c r="B202" s="122"/>
      <c r="C202" s="122"/>
      <c r="D202" s="122"/>
      <c r="E202" s="122"/>
      <c r="F202" s="122"/>
      <c r="G202" s="122"/>
      <c r="H202" s="122"/>
    </row>
    <row r="203" spans="2:8" ht="13.5">
      <c r="B203" s="122"/>
      <c r="C203" s="122"/>
      <c r="D203" s="122"/>
      <c r="E203" s="122"/>
      <c r="F203" s="122"/>
      <c r="G203" s="122"/>
      <c r="H203" s="122"/>
    </row>
    <row r="204" spans="2:8" ht="13.5">
      <c r="B204" s="122"/>
      <c r="C204" s="122"/>
      <c r="D204" s="122"/>
      <c r="E204" s="122"/>
      <c r="F204" s="122"/>
      <c r="G204" s="122"/>
      <c r="H204" s="122"/>
    </row>
    <row r="205" spans="2:8" ht="13.5">
      <c r="B205" s="122"/>
      <c r="C205" s="122"/>
      <c r="D205" s="122"/>
      <c r="E205" s="122"/>
      <c r="F205" s="122"/>
      <c r="G205" s="122"/>
      <c r="H205" s="122"/>
    </row>
    <row r="206" spans="2:8" ht="13.5">
      <c r="B206" s="122"/>
      <c r="C206" s="122"/>
      <c r="D206" s="122"/>
      <c r="E206" s="122"/>
      <c r="F206" s="122"/>
      <c r="G206" s="122"/>
      <c r="H206" s="122"/>
    </row>
    <row r="207" spans="2:8" ht="13.5">
      <c r="B207" s="122"/>
      <c r="C207" s="122"/>
      <c r="D207" s="122"/>
      <c r="E207" s="122"/>
      <c r="F207" s="122"/>
      <c r="G207" s="122"/>
      <c r="H207" s="122"/>
    </row>
    <row r="208" spans="2:8" ht="13.5">
      <c r="B208" s="122"/>
      <c r="C208" s="122"/>
      <c r="D208" s="122"/>
      <c r="E208" s="122"/>
      <c r="F208" s="122"/>
      <c r="G208" s="122"/>
      <c r="H208" s="122"/>
    </row>
    <row r="209" spans="2:8" ht="13.5">
      <c r="B209" s="122"/>
      <c r="C209" s="122"/>
      <c r="D209" s="122"/>
      <c r="E209" s="122"/>
      <c r="F209" s="122"/>
      <c r="G209" s="122"/>
      <c r="H209" s="122"/>
    </row>
    <row r="210" spans="2:8" ht="13.5">
      <c r="B210" s="122"/>
      <c r="C210" s="122"/>
      <c r="D210" s="122"/>
      <c r="E210" s="122"/>
      <c r="F210" s="122"/>
      <c r="G210" s="122"/>
      <c r="H210" s="122"/>
    </row>
    <row r="211" spans="2:8" ht="13.5">
      <c r="B211" s="122"/>
      <c r="C211" s="122"/>
      <c r="D211" s="122"/>
      <c r="E211" s="122"/>
      <c r="F211" s="122"/>
      <c r="G211" s="122"/>
      <c r="H211" s="122"/>
    </row>
    <row r="212" spans="2:8" ht="13.5">
      <c r="B212" s="122"/>
      <c r="C212" s="122"/>
      <c r="D212" s="122"/>
      <c r="E212" s="122"/>
      <c r="F212" s="122"/>
      <c r="G212" s="122"/>
      <c r="H212" s="122"/>
    </row>
    <row r="213" spans="2:8" ht="13.5">
      <c r="B213" s="122"/>
      <c r="C213" s="122"/>
      <c r="D213" s="122"/>
      <c r="E213" s="122"/>
      <c r="F213" s="122"/>
      <c r="G213" s="122"/>
      <c r="H213" s="122"/>
    </row>
    <row r="214" spans="2:8" ht="13.5">
      <c r="B214" s="122"/>
      <c r="C214" s="122"/>
      <c r="D214" s="122"/>
      <c r="E214" s="122"/>
      <c r="F214" s="122"/>
      <c r="G214" s="122"/>
      <c r="H214" s="122"/>
    </row>
    <row r="215" spans="2:8" ht="13.5">
      <c r="B215" s="122"/>
      <c r="C215" s="122"/>
      <c r="D215" s="122"/>
      <c r="E215" s="122"/>
      <c r="F215" s="122"/>
      <c r="G215" s="122"/>
      <c r="H215" s="122"/>
    </row>
    <row r="216" spans="2:8" ht="13.5">
      <c r="B216" s="122"/>
      <c r="C216" s="122"/>
      <c r="D216" s="122"/>
      <c r="E216" s="122"/>
      <c r="F216" s="122"/>
      <c r="G216" s="122"/>
      <c r="H216" s="122"/>
    </row>
    <row r="217" spans="2:8" ht="13.5">
      <c r="B217" s="122"/>
      <c r="C217" s="122"/>
      <c r="D217" s="122"/>
      <c r="E217" s="122"/>
      <c r="F217" s="122"/>
      <c r="G217" s="122"/>
      <c r="H217" s="122"/>
    </row>
    <row r="218" spans="2:8" ht="13.5">
      <c r="B218" s="122"/>
      <c r="C218" s="122"/>
      <c r="D218" s="122"/>
      <c r="E218" s="122"/>
      <c r="F218" s="122"/>
      <c r="G218" s="122"/>
      <c r="H218" s="122"/>
    </row>
    <row r="219" spans="2:8" ht="13.5">
      <c r="B219" s="122"/>
      <c r="C219" s="122"/>
      <c r="D219" s="122"/>
      <c r="E219" s="122"/>
      <c r="F219" s="122"/>
      <c r="G219" s="122"/>
      <c r="H219" s="122"/>
    </row>
    <row r="220" spans="2:8" ht="13.5">
      <c r="B220" s="122"/>
      <c r="C220" s="122"/>
      <c r="D220" s="122"/>
      <c r="E220" s="122"/>
      <c r="F220" s="122"/>
      <c r="G220" s="122"/>
      <c r="H220" s="122"/>
    </row>
    <row r="221" spans="2:8" ht="13.5">
      <c r="B221" s="122"/>
      <c r="C221" s="122"/>
      <c r="D221" s="122"/>
      <c r="E221" s="122"/>
      <c r="F221" s="122"/>
      <c r="G221" s="122"/>
      <c r="H221" s="122"/>
    </row>
    <row r="222" spans="2:8" ht="13.5">
      <c r="B222" s="122"/>
      <c r="C222" s="122"/>
      <c r="D222" s="122"/>
      <c r="E222" s="122"/>
      <c r="F222" s="122"/>
      <c r="G222" s="122"/>
      <c r="H222" s="122"/>
    </row>
    <row r="223" spans="2:8" ht="13.5">
      <c r="B223" s="122"/>
      <c r="C223" s="122"/>
      <c r="D223" s="122"/>
      <c r="E223" s="122"/>
      <c r="F223" s="122"/>
      <c r="G223" s="122"/>
      <c r="H223" s="122"/>
    </row>
    <row r="224" spans="2:8" ht="13.5">
      <c r="B224" s="122"/>
      <c r="C224" s="122"/>
      <c r="D224" s="122"/>
      <c r="E224" s="122"/>
      <c r="F224" s="122"/>
      <c r="G224" s="122"/>
      <c r="H224" s="122"/>
    </row>
    <row r="225" spans="2:8" ht="13.5">
      <c r="B225" s="122"/>
      <c r="C225" s="122"/>
      <c r="D225" s="122"/>
      <c r="E225" s="122"/>
      <c r="F225" s="122"/>
      <c r="G225" s="122"/>
      <c r="H225" s="122"/>
    </row>
    <row r="226" spans="2:8" ht="13.5">
      <c r="B226" s="122"/>
      <c r="C226" s="122"/>
      <c r="D226" s="122"/>
      <c r="E226" s="122"/>
      <c r="F226" s="122"/>
      <c r="G226" s="122"/>
      <c r="H226" s="122"/>
    </row>
    <row r="227" spans="2:8" ht="13.5">
      <c r="B227" s="122"/>
      <c r="C227" s="122"/>
      <c r="D227" s="122"/>
      <c r="E227" s="122"/>
      <c r="F227" s="122"/>
      <c r="G227" s="122"/>
      <c r="H227" s="122"/>
    </row>
    <row r="228" spans="2:8" ht="13.5">
      <c r="B228" s="122"/>
      <c r="C228" s="122"/>
      <c r="D228" s="122"/>
      <c r="E228" s="122"/>
      <c r="F228" s="122"/>
      <c r="G228" s="122"/>
      <c r="H228" s="122"/>
    </row>
    <row r="229" spans="2:8" ht="13.5">
      <c r="B229" s="122"/>
      <c r="C229" s="122"/>
      <c r="D229" s="122"/>
      <c r="E229" s="122"/>
      <c r="F229" s="122"/>
      <c r="G229" s="122"/>
      <c r="H229" s="122"/>
    </row>
    <row r="230" spans="2:8" ht="13.5">
      <c r="B230" s="122"/>
      <c r="C230" s="122"/>
      <c r="D230" s="122"/>
      <c r="E230" s="122"/>
      <c r="F230" s="122"/>
      <c r="G230" s="122"/>
      <c r="H230" s="122"/>
    </row>
    <row r="231" spans="2:8" ht="13.5">
      <c r="B231" s="122"/>
      <c r="C231" s="122"/>
      <c r="D231" s="122"/>
      <c r="E231" s="122"/>
      <c r="F231" s="122"/>
      <c r="G231" s="122"/>
      <c r="H231" s="122"/>
    </row>
    <row r="232" spans="2:8" ht="13.5">
      <c r="B232" s="122"/>
      <c r="C232" s="122"/>
      <c r="D232" s="122"/>
      <c r="E232" s="122"/>
      <c r="F232" s="122"/>
      <c r="G232" s="122"/>
      <c r="H232" s="122"/>
    </row>
    <row r="233" spans="2:8" ht="13.5">
      <c r="B233" s="122"/>
      <c r="C233" s="122"/>
      <c r="D233" s="122"/>
      <c r="E233" s="122"/>
      <c r="F233" s="122"/>
      <c r="G233" s="122"/>
      <c r="H233" s="122"/>
    </row>
    <row r="234" spans="2:8" ht="13.5">
      <c r="B234" s="122"/>
      <c r="C234" s="122"/>
      <c r="D234" s="122"/>
      <c r="E234" s="122"/>
      <c r="F234" s="122"/>
      <c r="G234" s="122"/>
      <c r="H234" s="122"/>
    </row>
    <row r="235" spans="2:8" ht="13.5">
      <c r="B235" s="122"/>
      <c r="C235" s="122"/>
      <c r="D235" s="122"/>
      <c r="E235" s="122"/>
      <c r="F235" s="122"/>
      <c r="G235" s="122"/>
      <c r="H235" s="122"/>
    </row>
    <row r="236" spans="2:8" ht="13.5">
      <c r="B236" s="122"/>
      <c r="C236" s="122"/>
      <c r="D236" s="122"/>
      <c r="E236" s="122"/>
      <c r="F236" s="122"/>
      <c r="G236" s="122"/>
      <c r="H236" s="122"/>
    </row>
    <row r="237" spans="2:8" ht="13.5">
      <c r="B237" s="122"/>
      <c r="C237" s="122"/>
      <c r="D237" s="122"/>
      <c r="E237" s="122"/>
      <c r="F237" s="122"/>
      <c r="G237" s="122"/>
      <c r="H237" s="122"/>
    </row>
    <row r="238" spans="2:8" ht="13.5">
      <c r="B238" s="122"/>
      <c r="C238" s="122"/>
      <c r="D238" s="122"/>
      <c r="E238" s="122"/>
      <c r="F238" s="122"/>
      <c r="G238" s="122"/>
      <c r="H238" s="122"/>
    </row>
    <row r="239" spans="2:8" ht="13.5">
      <c r="B239" s="122"/>
      <c r="C239" s="122"/>
      <c r="D239" s="122"/>
      <c r="E239" s="122"/>
      <c r="F239" s="122"/>
      <c r="G239" s="122"/>
      <c r="H239" s="122"/>
    </row>
    <row r="240" spans="2:8" ht="13.5">
      <c r="B240" s="122"/>
      <c r="C240" s="122"/>
      <c r="D240" s="122"/>
      <c r="E240" s="122"/>
      <c r="F240" s="122"/>
      <c r="G240" s="122"/>
      <c r="H240" s="122"/>
    </row>
    <row r="241" spans="2:8" ht="13.5">
      <c r="B241" s="122"/>
      <c r="C241" s="122"/>
      <c r="D241" s="122"/>
      <c r="E241" s="122"/>
      <c r="F241" s="122"/>
      <c r="G241" s="122"/>
      <c r="H241" s="122"/>
    </row>
    <row r="242" spans="2:8" ht="13.5">
      <c r="B242" s="122"/>
      <c r="C242" s="122"/>
      <c r="D242" s="122"/>
      <c r="E242" s="122"/>
      <c r="F242" s="122"/>
      <c r="G242" s="122"/>
      <c r="H242" s="122"/>
    </row>
    <row r="243" spans="2:8" ht="13.5">
      <c r="B243" s="122"/>
      <c r="C243" s="122"/>
      <c r="D243" s="122"/>
      <c r="E243" s="122"/>
      <c r="F243" s="122"/>
      <c r="G243" s="122"/>
      <c r="H243" s="122"/>
    </row>
    <row r="244" spans="2:8" ht="13.5">
      <c r="B244" s="122"/>
      <c r="C244" s="122"/>
      <c r="D244" s="122"/>
      <c r="E244" s="122"/>
      <c r="F244" s="122"/>
      <c r="G244" s="122"/>
      <c r="H244" s="122"/>
    </row>
    <row r="245" spans="2:8" ht="13.5">
      <c r="B245" s="122"/>
      <c r="C245" s="122"/>
      <c r="D245" s="122"/>
      <c r="E245" s="122"/>
      <c r="F245" s="122"/>
      <c r="G245" s="122"/>
      <c r="H245" s="122"/>
    </row>
    <row r="246" spans="2:8" ht="13.5">
      <c r="B246" s="122"/>
      <c r="C246" s="122"/>
      <c r="D246" s="122"/>
      <c r="E246" s="122"/>
      <c r="F246" s="122"/>
      <c r="G246" s="122"/>
      <c r="H246" s="122"/>
    </row>
    <row r="247" spans="2:8" ht="13.5">
      <c r="B247" s="122"/>
      <c r="C247" s="122"/>
      <c r="D247" s="122"/>
      <c r="E247" s="122"/>
      <c r="F247" s="122"/>
      <c r="G247" s="122"/>
      <c r="H247" s="122"/>
    </row>
    <row r="248" spans="2:8" ht="13.5">
      <c r="B248" s="122"/>
      <c r="C248" s="122"/>
      <c r="D248" s="122"/>
      <c r="E248" s="122"/>
      <c r="F248" s="122"/>
      <c r="G248" s="122"/>
      <c r="H248" s="122"/>
    </row>
    <row r="249" spans="2:8" ht="13.5">
      <c r="B249" s="122"/>
      <c r="C249" s="122"/>
      <c r="D249" s="122"/>
      <c r="E249" s="122"/>
      <c r="F249" s="122"/>
      <c r="G249" s="122"/>
      <c r="H249" s="122"/>
    </row>
    <row r="250" spans="2:8" ht="13.5">
      <c r="B250" s="122"/>
      <c r="C250" s="122"/>
      <c r="D250" s="122"/>
      <c r="E250" s="122"/>
      <c r="F250" s="122"/>
      <c r="G250" s="122"/>
      <c r="H250" s="122"/>
    </row>
    <row r="251" spans="2:8" ht="13.5">
      <c r="B251" s="122"/>
      <c r="C251" s="122"/>
      <c r="D251" s="122"/>
      <c r="E251" s="122"/>
      <c r="F251" s="122"/>
      <c r="G251" s="122"/>
      <c r="H251" s="122"/>
    </row>
    <row r="252" spans="2:8" ht="13.5">
      <c r="B252" s="122"/>
      <c r="C252" s="122"/>
      <c r="D252" s="122"/>
      <c r="E252" s="122"/>
      <c r="F252" s="122"/>
      <c r="G252" s="122"/>
      <c r="H252" s="122"/>
    </row>
    <row r="253" spans="2:8" ht="13.5">
      <c r="B253" s="122"/>
      <c r="C253" s="122"/>
      <c r="D253" s="122"/>
      <c r="E253" s="122"/>
      <c r="F253" s="122"/>
      <c r="G253" s="122"/>
      <c r="H253" s="122"/>
    </row>
    <row r="254" spans="2:8" ht="13.5">
      <c r="B254" s="122"/>
      <c r="C254" s="122"/>
      <c r="D254" s="122"/>
      <c r="E254" s="122"/>
      <c r="F254" s="122"/>
      <c r="G254" s="122"/>
      <c r="H254" s="122"/>
    </row>
    <row r="255" spans="2:8" ht="13.5">
      <c r="B255" s="122"/>
      <c r="C255" s="122"/>
      <c r="D255" s="122"/>
      <c r="E255" s="122"/>
      <c r="F255" s="122"/>
      <c r="G255" s="122"/>
      <c r="H255" s="122"/>
    </row>
    <row r="256" spans="2:8" ht="13.5">
      <c r="B256" s="122"/>
      <c r="C256" s="122"/>
      <c r="D256" s="122"/>
      <c r="E256" s="122"/>
      <c r="F256" s="122"/>
      <c r="G256" s="122"/>
      <c r="H256" s="122"/>
    </row>
    <row r="257" spans="2:8" ht="13.5">
      <c r="B257" s="122"/>
      <c r="C257" s="122"/>
      <c r="D257" s="122"/>
      <c r="E257" s="122"/>
      <c r="F257" s="122"/>
      <c r="G257" s="122"/>
      <c r="H257" s="122"/>
    </row>
    <row r="258" spans="2:8" ht="13.5">
      <c r="B258" s="122"/>
      <c r="C258" s="122"/>
      <c r="D258" s="122"/>
      <c r="E258" s="122"/>
      <c r="F258" s="122"/>
      <c r="G258" s="122"/>
      <c r="H258" s="122"/>
    </row>
    <row r="259" spans="2:8" ht="13.5">
      <c r="B259" s="122"/>
      <c r="C259" s="122"/>
      <c r="D259" s="122"/>
      <c r="E259" s="122"/>
      <c r="F259" s="122"/>
      <c r="G259" s="122"/>
      <c r="H259" s="122"/>
    </row>
    <row r="260" spans="2:8" ht="13.5">
      <c r="B260" s="122"/>
      <c r="C260" s="122"/>
      <c r="D260" s="122"/>
      <c r="E260" s="122"/>
      <c r="F260" s="122"/>
      <c r="G260" s="122"/>
      <c r="H260" s="122"/>
    </row>
    <row r="261" spans="2:8" ht="13.5">
      <c r="B261" s="122"/>
      <c r="C261" s="122"/>
      <c r="D261" s="122"/>
      <c r="E261" s="122"/>
      <c r="F261" s="122"/>
      <c r="G261" s="122"/>
      <c r="H261" s="122"/>
    </row>
    <row r="262" spans="2:8" ht="13.5">
      <c r="B262" s="122"/>
      <c r="C262" s="122"/>
      <c r="D262" s="122"/>
      <c r="E262" s="122"/>
      <c r="F262" s="122"/>
      <c r="G262" s="122"/>
      <c r="H262" s="122"/>
    </row>
    <row r="263" spans="2:8" ht="13.5">
      <c r="B263" s="122"/>
      <c r="C263" s="122"/>
      <c r="D263" s="122"/>
      <c r="E263" s="122"/>
      <c r="F263" s="122"/>
      <c r="G263" s="122"/>
      <c r="H263" s="122"/>
    </row>
    <row r="264" spans="2:8" ht="13.5">
      <c r="B264" s="122"/>
      <c r="C264" s="122"/>
      <c r="D264" s="122"/>
      <c r="E264" s="122"/>
      <c r="F264" s="122"/>
      <c r="G264" s="122"/>
      <c r="H264" s="122"/>
    </row>
    <row r="265" spans="2:8" ht="13.5">
      <c r="B265" s="122"/>
      <c r="C265" s="122"/>
      <c r="D265" s="122"/>
      <c r="E265" s="122"/>
      <c r="F265" s="122"/>
      <c r="G265" s="122"/>
      <c r="H265" s="122"/>
    </row>
    <row r="266" spans="2:8" ht="13.5">
      <c r="B266" s="122"/>
      <c r="C266" s="122"/>
      <c r="D266" s="122"/>
      <c r="E266" s="122"/>
      <c r="F266" s="122"/>
      <c r="G266" s="122"/>
      <c r="H266" s="122"/>
    </row>
    <row r="267" spans="2:8" ht="13.5">
      <c r="B267" s="122"/>
      <c r="C267" s="122"/>
      <c r="D267" s="122"/>
      <c r="E267" s="122"/>
      <c r="F267" s="122"/>
      <c r="G267" s="122"/>
      <c r="H267" s="122"/>
    </row>
    <row r="268" spans="2:8" ht="13.5">
      <c r="B268" s="122"/>
      <c r="C268" s="122"/>
      <c r="D268" s="122"/>
      <c r="E268" s="122"/>
      <c r="F268" s="122"/>
      <c r="G268" s="122"/>
      <c r="H268" s="122"/>
    </row>
    <row r="269" spans="2:8" ht="13.5">
      <c r="B269" s="122"/>
      <c r="C269" s="122"/>
      <c r="D269" s="122"/>
      <c r="E269" s="122"/>
      <c r="F269" s="122"/>
      <c r="G269" s="122"/>
      <c r="H269" s="122"/>
    </row>
    <row r="270" spans="2:8" ht="13.5">
      <c r="B270" s="122"/>
      <c r="C270" s="122"/>
      <c r="D270" s="122"/>
      <c r="E270" s="122"/>
      <c r="F270" s="122"/>
      <c r="G270" s="122"/>
      <c r="H270" s="122"/>
    </row>
    <row r="271" spans="2:8" ht="13.5">
      <c r="B271" s="122"/>
      <c r="C271" s="122"/>
      <c r="D271" s="122"/>
      <c r="E271" s="122"/>
      <c r="F271" s="122"/>
      <c r="G271" s="122"/>
      <c r="H271" s="122"/>
    </row>
    <row r="272" spans="2:8" ht="13.5">
      <c r="B272" s="122"/>
      <c r="C272" s="122"/>
      <c r="D272" s="122"/>
      <c r="E272" s="122"/>
      <c r="F272" s="122"/>
      <c r="G272" s="122"/>
      <c r="H272" s="122"/>
    </row>
    <row r="273" spans="2:8" ht="13.5">
      <c r="B273" s="122"/>
      <c r="C273" s="122"/>
      <c r="D273" s="122"/>
      <c r="E273" s="122"/>
      <c r="F273" s="122"/>
      <c r="G273" s="122"/>
      <c r="H273" s="122"/>
    </row>
    <row r="274" spans="2:8" ht="13.5">
      <c r="B274" s="122"/>
      <c r="C274" s="122"/>
      <c r="D274" s="122"/>
      <c r="E274" s="122"/>
      <c r="F274" s="122"/>
      <c r="G274" s="122"/>
      <c r="H274" s="122"/>
    </row>
    <row r="275" spans="2:8" ht="13.5">
      <c r="B275" s="122"/>
      <c r="C275" s="122"/>
      <c r="D275" s="122"/>
      <c r="E275" s="122"/>
      <c r="F275" s="122"/>
      <c r="G275" s="122"/>
      <c r="H275" s="122"/>
    </row>
    <row r="276" spans="2:8" ht="13.5">
      <c r="B276" s="122"/>
      <c r="C276" s="122"/>
      <c r="D276" s="122"/>
      <c r="E276" s="122"/>
      <c r="F276" s="122"/>
      <c r="G276" s="122"/>
      <c r="H276" s="122"/>
    </row>
    <row r="277" spans="2:8" ht="13.5">
      <c r="B277" s="122"/>
      <c r="C277" s="122"/>
      <c r="D277" s="122"/>
      <c r="E277" s="122"/>
      <c r="F277" s="122"/>
      <c r="G277" s="122"/>
      <c r="H277" s="122"/>
    </row>
    <row r="278" spans="2:8" ht="13.5">
      <c r="B278" s="122"/>
      <c r="C278" s="122"/>
      <c r="D278" s="122"/>
      <c r="E278" s="122"/>
      <c r="F278" s="122"/>
      <c r="G278" s="122"/>
      <c r="H278" s="122"/>
    </row>
    <row r="279" spans="2:8" ht="13.5">
      <c r="B279" s="122"/>
      <c r="C279" s="122"/>
      <c r="D279" s="122"/>
      <c r="E279" s="122"/>
      <c r="F279" s="122"/>
      <c r="G279" s="122"/>
      <c r="H279" s="122"/>
    </row>
    <row r="280" spans="2:8" ht="13.5">
      <c r="B280" s="122"/>
      <c r="C280" s="122"/>
      <c r="D280" s="122"/>
      <c r="E280" s="122"/>
      <c r="F280" s="122"/>
      <c r="G280" s="122"/>
      <c r="H280" s="122"/>
    </row>
    <row r="281" spans="2:8" ht="13.5">
      <c r="B281" s="122"/>
      <c r="C281" s="122"/>
      <c r="D281" s="122"/>
      <c r="E281" s="122"/>
      <c r="F281" s="122"/>
      <c r="G281" s="122"/>
      <c r="H281" s="122"/>
    </row>
    <row r="282" spans="2:8" ht="13.5">
      <c r="B282" s="122"/>
      <c r="C282" s="122"/>
      <c r="D282" s="122"/>
      <c r="E282" s="122"/>
      <c r="F282" s="122"/>
      <c r="G282" s="122"/>
      <c r="H282" s="122"/>
    </row>
    <row r="283" spans="2:8" ht="13.5">
      <c r="B283" s="122"/>
      <c r="C283" s="122"/>
      <c r="D283" s="122"/>
      <c r="E283" s="122"/>
      <c r="F283" s="122"/>
      <c r="G283" s="122"/>
      <c r="H283" s="122"/>
    </row>
    <row r="284" spans="2:8" ht="13.5">
      <c r="B284" s="122"/>
      <c r="C284" s="122"/>
      <c r="D284" s="122"/>
      <c r="E284" s="122"/>
      <c r="F284" s="122"/>
      <c r="G284" s="122"/>
      <c r="H284" s="122"/>
    </row>
    <row r="285" spans="2:8" ht="13.5">
      <c r="B285" s="122"/>
      <c r="C285" s="122"/>
      <c r="D285" s="122"/>
      <c r="E285" s="122"/>
      <c r="F285" s="122"/>
      <c r="G285" s="122"/>
      <c r="H285" s="122"/>
    </row>
    <row r="286" spans="2:8" ht="13.5">
      <c r="B286" s="122"/>
      <c r="C286" s="122"/>
      <c r="D286" s="122"/>
      <c r="E286" s="122"/>
      <c r="F286" s="122"/>
      <c r="G286" s="122"/>
      <c r="H286" s="122"/>
    </row>
    <row r="287" spans="2:8" ht="13.5">
      <c r="B287" s="122"/>
      <c r="C287" s="122"/>
      <c r="D287" s="122"/>
      <c r="E287" s="122"/>
      <c r="F287" s="122"/>
      <c r="G287" s="122"/>
      <c r="H287" s="122"/>
    </row>
    <row r="288" spans="2:8" ht="13.5">
      <c r="B288" s="122"/>
      <c r="C288" s="122"/>
      <c r="D288" s="122"/>
      <c r="E288" s="122"/>
      <c r="F288" s="122"/>
      <c r="G288" s="122"/>
      <c r="H288" s="122"/>
    </row>
    <row r="289" spans="2:8" ht="13.5">
      <c r="B289" s="122"/>
      <c r="C289" s="122"/>
      <c r="D289" s="122"/>
      <c r="E289" s="122"/>
      <c r="F289" s="122"/>
      <c r="G289" s="122"/>
      <c r="H289" s="122"/>
    </row>
    <row r="290" spans="2:8" ht="13.5">
      <c r="B290" s="122"/>
      <c r="C290" s="122"/>
      <c r="D290" s="122"/>
      <c r="E290" s="122"/>
      <c r="F290" s="122"/>
      <c r="G290" s="122"/>
      <c r="H290" s="122"/>
    </row>
    <row r="291" spans="2:8" ht="13.5">
      <c r="B291" s="122"/>
      <c r="C291" s="122"/>
      <c r="D291" s="122"/>
      <c r="E291" s="122"/>
      <c r="F291" s="122"/>
      <c r="G291" s="122"/>
      <c r="H291" s="122"/>
    </row>
    <row r="292" spans="2:8" ht="13.5">
      <c r="B292" s="122"/>
      <c r="C292" s="122"/>
      <c r="D292" s="122"/>
      <c r="E292" s="122"/>
      <c r="F292" s="122"/>
      <c r="G292" s="122"/>
      <c r="H292" s="122"/>
    </row>
    <row r="293" spans="2:8" ht="13.5">
      <c r="B293" s="122"/>
      <c r="C293" s="122"/>
      <c r="D293" s="122"/>
      <c r="E293" s="122"/>
      <c r="F293" s="122"/>
      <c r="G293" s="122"/>
      <c r="H293" s="122"/>
    </row>
    <row r="294" spans="2:8" ht="13.5">
      <c r="B294" s="122"/>
      <c r="C294" s="122"/>
      <c r="D294" s="122"/>
      <c r="E294" s="122"/>
      <c r="F294" s="122"/>
      <c r="G294" s="122"/>
      <c r="H294" s="122"/>
    </row>
    <row r="295" spans="2:8" ht="13.5">
      <c r="B295" s="122"/>
      <c r="C295" s="122"/>
      <c r="D295" s="122"/>
      <c r="E295" s="122"/>
      <c r="F295" s="122"/>
      <c r="G295" s="122"/>
      <c r="H295" s="122"/>
    </row>
    <row r="296" spans="2:8" ht="13.5">
      <c r="B296" s="122"/>
      <c r="C296" s="122"/>
      <c r="D296" s="122"/>
      <c r="E296" s="122"/>
      <c r="F296" s="122"/>
      <c r="G296" s="122"/>
      <c r="H296" s="122"/>
    </row>
    <row r="297" spans="2:8" ht="13.5">
      <c r="B297" s="122"/>
      <c r="C297" s="122"/>
      <c r="D297" s="122"/>
      <c r="E297" s="122"/>
      <c r="F297" s="122"/>
      <c r="G297" s="122"/>
      <c r="H297" s="122"/>
    </row>
    <row r="298" spans="2:8" ht="13.5">
      <c r="B298" s="122"/>
      <c r="C298" s="122"/>
      <c r="D298" s="122"/>
      <c r="E298" s="122"/>
      <c r="F298" s="122"/>
      <c r="G298" s="122"/>
      <c r="H298" s="122"/>
    </row>
    <row r="299" spans="2:8" ht="13.5">
      <c r="B299" s="122"/>
      <c r="C299" s="122"/>
      <c r="D299" s="122"/>
      <c r="E299" s="122"/>
      <c r="F299" s="122"/>
      <c r="G299" s="122"/>
      <c r="H299" s="122"/>
    </row>
    <row r="300" spans="2:8" ht="13.5">
      <c r="B300" s="122"/>
      <c r="C300" s="122"/>
      <c r="D300" s="122"/>
      <c r="E300" s="122"/>
      <c r="F300" s="122"/>
      <c r="G300" s="122"/>
      <c r="H300" s="122"/>
    </row>
    <row r="301" spans="2:8" ht="13.5">
      <c r="B301" s="122"/>
      <c r="C301" s="122"/>
      <c r="D301" s="122"/>
      <c r="E301" s="122"/>
      <c r="F301" s="122"/>
      <c r="G301" s="122"/>
      <c r="H301" s="122"/>
    </row>
    <row r="302" spans="2:8" ht="13.5">
      <c r="B302" s="122"/>
      <c r="C302" s="122"/>
      <c r="D302" s="122"/>
      <c r="E302" s="122"/>
      <c r="F302" s="122"/>
      <c r="G302" s="122"/>
      <c r="H302" s="122"/>
    </row>
    <row r="303" spans="2:8" ht="13.5">
      <c r="B303" s="122"/>
      <c r="C303" s="122"/>
      <c r="D303" s="122"/>
      <c r="E303" s="122"/>
      <c r="F303" s="122"/>
      <c r="G303" s="122"/>
      <c r="H303" s="122"/>
    </row>
    <row r="304" spans="2:8" ht="13.5">
      <c r="B304" s="122"/>
      <c r="C304" s="122"/>
      <c r="D304" s="122"/>
      <c r="E304" s="122"/>
      <c r="F304" s="122"/>
      <c r="G304" s="122"/>
      <c r="H304" s="122"/>
    </row>
    <row r="305" spans="2:8" ht="13.5">
      <c r="B305" s="122"/>
      <c r="C305" s="122"/>
      <c r="D305" s="122"/>
      <c r="E305" s="122"/>
      <c r="F305" s="122"/>
      <c r="G305" s="122"/>
      <c r="H305" s="122"/>
    </row>
    <row r="306" spans="2:8" ht="13.5">
      <c r="B306" s="122"/>
      <c r="C306" s="122"/>
      <c r="D306" s="122"/>
      <c r="E306" s="122"/>
      <c r="F306" s="122"/>
      <c r="G306" s="122"/>
      <c r="H306" s="122"/>
    </row>
    <row r="307" spans="2:8" ht="13.5">
      <c r="B307" s="122"/>
      <c r="C307" s="122"/>
      <c r="D307" s="122"/>
      <c r="E307" s="122"/>
      <c r="F307" s="122"/>
      <c r="G307" s="122"/>
      <c r="H307" s="122"/>
    </row>
    <row r="308" spans="2:8" ht="13.5">
      <c r="B308" s="122"/>
      <c r="C308" s="122"/>
      <c r="D308" s="122"/>
      <c r="E308" s="122"/>
      <c r="F308" s="122"/>
      <c r="G308" s="122"/>
      <c r="H308" s="122"/>
    </row>
    <row r="309" spans="2:8" ht="13.5">
      <c r="B309" s="122"/>
      <c r="C309" s="122"/>
      <c r="D309" s="122"/>
      <c r="E309" s="122"/>
      <c r="F309" s="122"/>
      <c r="G309" s="122"/>
      <c r="H309" s="122"/>
    </row>
    <row r="310" spans="2:8" ht="13.5">
      <c r="B310" s="122"/>
      <c r="C310" s="122"/>
      <c r="D310" s="122"/>
      <c r="E310" s="122"/>
      <c r="F310" s="122"/>
      <c r="G310" s="122"/>
      <c r="H310" s="122"/>
    </row>
    <row r="311" spans="2:8" ht="13.5">
      <c r="B311" s="122"/>
      <c r="C311" s="122"/>
      <c r="D311" s="122"/>
      <c r="E311" s="122"/>
      <c r="F311" s="122"/>
      <c r="G311" s="122"/>
      <c r="H311" s="122"/>
    </row>
    <row r="312" spans="2:8" ht="13.5">
      <c r="B312" s="122"/>
      <c r="C312" s="122"/>
      <c r="D312" s="122"/>
      <c r="E312" s="122"/>
      <c r="F312" s="122"/>
      <c r="G312" s="122"/>
      <c r="H312" s="122"/>
    </row>
    <row r="313" spans="2:8" ht="13.5">
      <c r="B313" s="122"/>
      <c r="C313" s="122"/>
      <c r="D313" s="122"/>
      <c r="E313" s="122"/>
      <c r="F313" s="122"/>
      <c r="G313" s="122"/>
      <c r="H313" s="122"/>
    </row>
    <row r="314" spans="2:8" ht="13.5">
      <c r="B314" s="122"/>
      <c r="C314" s="122"/>
      <c r="D314" s="122"/>
      <c r="E314" s="122"/>
      <c r="F314" s="122"/>
      <c r="G314" s="122"/>
      <c r="H314" s="122"/>
    </row>
    <row r="315" spans="2:8" ht="13.5">
      <c r="B315" s="122"/>
      <c r="C315" s="122"/>
      <c r="D315" s="122"/>
      <c r="E315" s="122"/>
      <c r="F315" s="122"/>
      <c r="G315" s="122"/>
      <c r="H315" s="122"/>
    </row>
    <row r="316" spans="2:8" ht="13.5">
      <c r="B316" s="122"/>
      <c r="C316" s="122"/>
      <c r="D316" s="122"/>
      <c r="E316" s="122"/>
      <c r="F316" s="122"/>
      <c r="G316" s="122"/>
      <c r="H316" s="122"/>
    </row>
    <row r="317" spans="2:8" ht="13.5">
      <c r="B317" s="122"/>
      <c r="C317" s="122"/>
      <c r="D317" s="122"/>
      <c r="E317" s="122"/>
      <c r="F317" s="122"/>
      <c r="G317" s="122"/>
      <c r="H317" s="122"/>
    </row>
    <row r="318" spans="2:8" ht="13.5">
      <c r="B318" s="122"/>
      <c r="C318" s="122"/>
      <c r="D318" s="122"/>
      <c r="E318" s="122"/>
      <c r="F318" s="122"/>
      <c r="G318" s="122"/>
      <c r="H318" s="122"/>
    </row>
    <row r="319" spans="2:8" ht="13.5">
      <c r="B319" s="122"/>
      <c r="C319" s="122"/>
      <c r="D319" s="122"/>
      <c r="E319" s="122"/>
      <c r="F319" s="122"/>
      <c r="G319" s="122"/>
      <c r="H319" s="122"/>
    </row>
    <row r="320" spans="2:8" ht="13.5">
      <c r="B320" s="122"/>
      <c r="C320" s="122"/>
      <c r="D320" s="122"/>
      <c r="E320" s="122"/>
      <c r="F320" s="122"/>
      <c r="G320" s="122"/>
      <c r="H320" s="122"/>
    </row>
    <row r="321" spans="2:8" ht="13.5">
      <c r="B321" s="122"/>
      <c r="C321" s="122"/>
      <c r="D321" s="122"/>
      <c r="E321" s="122"/>
      <c r="F321" s="122"/>
      <c r="G321" s="122"/>
      <c r="H321" s="122"/>
    </row>
    <row r="322" spans="2:8" ht="13.5">
      <c r="B322" s="122"/>
      <c r="C322" s="122"/>
      <c r="D322" s="122"/>
      <c r="E322" s="122"/>
      <c r="F322" s="122"/>
      <c r="G322" s="122"/>
      <c r="H322" s="122"/>
    </row>
    <row r="323" spans="2:8" ht="13.5">
      <c r="B323" s="122"/>
      <c r="C323" s="122"/>
      <c r="D323" s="122"/>
      <c r="E323" s="122"/>
      <c r="F323" s="122"/>
      <c r="G323" s="122"/>
      <c r="H323" s="122"/>
    </row>
    <row r="324" spans="2:8" ht="13.5">
      <c r="B324" s="122"/>
      <c r="C324" s="122"/>
      <c r="D324" s="122"/>
      <c r="E324" s="122"/>
      <c r="F324" s="122"/>
      <c r="G324" s="122"/>
      <c r="H324" s="122"/>
    </row>
    <row r="325" spans="2:8" ht="13.5">
      <c r="B325" s="122"/>
      <c r="C325" s="122"/>
      <c r="D325" s="122"/>
      <c r="E325" s="122"/>
      <c r="F325" s="122"/>
      <c r="G325" s="122"/>
      <c r="H325" s="122"/>
    </row>
    <row r="326" spans="2:8" ht="13.5">
      <c r="B326" s="122"/>
      <c r="C326" s="122"/>
      <c r="D326" s="122"/>
      <c r="E326" s="122"/>
      <c r="F326" s="122"/>
      <c r="G326" s="122"/>
      <c r="H326" s="122"/>
    </row>
    <row r="327" spans="2:8" ht="13.5">
      <c r="B327" s="122"/>
      <c r="C327" s="122"/>
      <c r="D327" s="122"/>
      <c r="E327" s="122"/>
      <c r="F327" s="122"/>
      <c r="G327" s="122"/>
      <c r="H327" s="122"/>
    </row>
    <row r="328" spans="2:8" ht="13.5">
      <c r="B328" s="122"/>
      <c r="C328" s="122"/>
      <c r="D328" s="122"/>
      <c r="E328" s="122"/>
      <c r="F328" s="122"/>
      <c r="G328" s="122"/>
      <c r="H328" s="122"/>
    </row>
    <row r="329" spans="2:8" ht="13.5">
      <c r="B329" s="122"/>
      <c r="C329" s="122"/>
      <c r="D329" s="122"/>
      <c r="E329" s="122"/>
      <c r="F329" s="122"/>
      <c r="G329" s="122"/>
      <c r="H329" s="122"/>
    </row>
    <row r="330" spans="2:8" ht="13.5">
      <c r="B330" s="122"/>
      <c r="C330" s="122"/>
      <c r="D330" s="122"/>
      <c r="E330" s="122"/>
      <c r="F330" s="122"/>
      <c r="G330" s="122"/>
      <c r="H330" s="122"/>
    </row>
    <row r="331" spans="2:8" ht="13.5">
      <c r="B331" s="122"/>
      <c r="C331" s="122"/>
      <c r="D331" s="122"/>
      <c r="E331" s="122"/>
      <c r="F331" s="122"/>
      <c r="G331" s="122"/>
      <c r="H331" s="122"/>
    </row>
    <row r="332" spans="2:8" ht="13.5">
      <c r="B332" s="122"/>
      <c r="C332" s="122"/>
      <c r="D332" s="122"/>
      <c r="E332" s="122"/>
      <c r="F332" s="122"/>
      <c r="G332" s="122"/>
      <c r="H332" s="122"/>
    </row>
    <row r="333" spans="2:8" ht="13.5">
      <c r="B333" s="122"/>
      <c r="C333" s="122"/>
      <c r="D333" s="122"/>
      <c r="E333" s="122"/>
      <c r="F333" s="122"/>
      <c r="G333" s="122"/>
      <c r="H333" s="122"/>
    </row>
    <row r="334" spans="2:8" ht="13.5">
      <c r="B334" s="122"/>
      <c r="C334" s="122"/>
      <c r="D334" s="122"/>
      <c r="E334" s="122"/>
      <c r="F334" s="122"/>
      <c r="G334" s="122"/>
      <c r="H334" s="122"/>
    </row>
    <row r="335" spans="2:8" ht="13.5">
      <c r="B335" s="122"/>
      <c r="C335" s="122"/>
      <c r="D335" s="122"/>
      <c r="E335" s="122"/>
      <c r="F335" s="122"/>
      <c r="G335" s="122"/>
      <c r="H335" s="122"/>
    </row>
    <row r="336" spans="2:8" ht="13.5">
      <c r="B336" s="122"/>
      <c r="C336" s="122"/>
      <c r="D336" s="122"/>
      <c r="E336" s="122"/>
      <c r="F336" s="122"/>
      <c r="G336" s="122"/>
      <c r="H336" s="122"/>
    </row>
    <row r="337" spans="2:8" ht="13.5">
      <c r="B337" s="122"/>
      <c r="C337" s="122"/>
      <c r="D337" s="122"/>
      <c r="E337" s="122"/>
      <c r="F337" s="122"/>
      <c r="G337" s="122"/>
      <c r="H337" s="122"/>
    </row>
    <row r="338" spans="2:8" ht="13.5">
      <c r="B338" s="122"/>
      <c r="C338" s="122"/>
      <c r="D338" s="122"/>
      <c r="E338" s="122"/>
      <c r="F338" s="122"/>
      <c r="G338" s="122"/>
      <c r="H338" s="122"/>
    </row>
    <row r="339" spans="2:8" ht="13.5">
      <c r="B339" s="122"/>
      <c r="C339" s="122"/>
      <c r="D339" s="122"/>
      <c r="E339" s="122"/>
      <c r="F339" s="122"/>
      <c r="G339" s="122"/>
      <c r="H339" s="122"/>
    </row>
    <row r="340" spans="2:8" ht="13.5">
      <c r="B340" s="122"/>
      <c r="C340" s="122"/>
      <c r="D340" s="122"/>
      <c r="E340" s="122"/>
      <c r="F340" s="122"/>
      <c r="G340" s="122"/>
      <c r="H340" s="122"/>
    </row>
    <row r="341" spans="2:8" ht="13.5">
      <c r="B341" s="122"/>
      <c r="C341" s="122"/>
      <c r="D341" s="122"/>
      <c r="E341" s="122"/>
      <c r="F341" s="122"/>
      <c r="G341" s="122"/>
      <c r="H341" s="122"/>
    </row>
    <row r="342" spans="2:8" ht="13.5">
      <c r="B342" s="122"/>
      <c r="C342" s="122"/>
      <c r="D342" s="122"/>
      <c r="E342" s="122"/>
      <c r="F342" s="122"/>
      <c r="G342" s="122"/>
      <c r="H342" s="122"/>
    </row>
    <row r="343" spans="2:8" ht="13.5">
      <c r="B343" s="122"/>
      <c r="C343" s="122"/>
      <c r="D343" s="122"/>
      <c r="E343" s="122"/>
      <c r="F343" s="122"/>
      <c r="G343" s="122"/>
      <c r="H343" s="122"/>
    </row>
    <row r="344" spans="2:8" ht="13.5">
      <c r="B344" s="122"/>
      <c r="C344" s="122"/>
      <c r="D344" s="122"/>
      <c r="E344" s="122"/>
      <c r="F344" s="122"/>
      <c r="G344" s="122"/>
      <c r="H344" s="122"/>
    </row>
    <row r="345" spans="2:8" ht="13.5">
      <c r="B345" s="122"/>
      <c r="C345" s="122"/>
      <c r="D345" s="122"/>
      <c r="E345" s="122"/>
      <c r="F345" s="122"/>
      <c r="G345" s="122"/>
      <c r="H345" s="122"/>
    </row>
    <row r="346" spans="2:8" ht="13.5">
      <c r="B346" s="122"/>
      <c r="C346" s="122"/>
      <c r="D346" s="122"/>
      <c r="E346" s="122"/>
      <c r="F346" s="122"/>
      <c r="G346" s="122"/>
      <c r="H346" s="122"/>
    </row>
    <row r="347" spans="2:8" ht="13.5">
      <c r="B347" s="122"/>
      <c r="C347" s="122"/>
      <c r="D347" s="122"/>
      <c r="E347" s="122"/>
      <c r="F347" s="122"/>
      <c r="G347" s="122"/>
      <c r="H347" s="122"/>
    </row>
    <row r="348" spans="2:8" ht="13.5">
      <c r="B348" s="122"/>
      <c r="C348" s="122"/>
      <c r="D348" s="122"/>
      <c r="E348" s="122"/>
      <c r="F348" s="122"/>
      <c r="G348" s="122"/>
      <c r="H348" s="122"/>
    </row>
    <row r="349" spans="2:8" ht="13.5">
      <c r="B349" s="122"/>
      <c r="C349" s="122"/>
      <c r="D349" s="122"/>
      <c r="E349" s="122"/>
      <c r="F349" s="122"/>
      <c r="G349" s="122"/>
      <c r="H349" s="122"/>
    </row>
    <row r="350" spans="2:8" ht="13.5">
      <c r="B350" s="122"/>
      <c r="C350" s="122"/>
      <c r="D350" s="122"/>
      <c r="E350" s="122"/>
      <c r="F350" s="122"/>
      <c r="G350" s="122"/>
      <c r="H350" s="122"/>
    </row>
    <row r="351" spans="2:8" ht="13.5">
      <c r="B351" s="122"/>
      <c r="C351" s="122"/>
      <c r="D351" s="122"/>
      <c r="E351" s="122"/>
      <c r="F351" s="122"/>
      <c r="G351" s="122"/>
      <c r="H351" s="122"/>
    </row>
    <row r="352" spans="2:8" ht="13.5">
      <c r="B352" s="122"/>
      <c r="C352" s="122"/>
      <c r="D352" s="122"/>
      <c r="E352" s="122"/>
      <c r="F352" s="122"/>
      <c r="G352" s="122"/>
      <c r="H352" s="122"/>
    </row>
    <row r="353" spans="2:8" ht="13.5">
      <c r="B353" s="122"/>
      <c r="C353" s="122"/>
      <c r="D353" s="122"/>
      <c r="E353" s="122"/>
      <c r="F353" s="122"/>
      <c r="G353" s="122"/>
      <c r="H353" s="122"/>
    </row>
    <row r="354" spans="2:8" ht="13.5">
      <c r="B354" s="122"/>
      <c r="C354" s="122"/>
      <c r="D354" s="122"/>
      <c r="E354" s="122"/>
      <c r="F354" s="122"/>
      <c r="G354" s="122"/>
      <c r="H354" s="122"/>
    </row>
    <row r="355" spans="2:8" ht="13.5">
      <c r="B355" s="122"/>
      <c r="C355" s="122"/>
      <c r="D355" s="122"/>
      <c r="E355" s="122"/>
      <c r="F355" s="122"/>
      <c r="G355" s="122"/>
      <c r="H355" s="122"/>
    </row>
    <row r="356" spans="2:8" ht="13.5">
      <c r="B356" s="122"/>
      <c r="C356" s="122"/>
      <c r="D356" s="122"/>
      <c r="E356" s="122"/>
      <c r="F356" s="122"/>
      <c r="G356" s="122"/>
      <c r="H356" s="122"/>
    </row>
    <row r="357" spans="2:8" ht="13.5">
      <c r="B357" s="122"/>
      <c r="C357" s="122"/>
      <c r="D357" s="122"/>
      <c r="E357" s="122"/>
      <c r="F357" s="122"/>
      <c r="G357" s="122"/>
      <c r="H357" s="122"/>
    </row>
    <row r="358" spans="2:8" ht="13.5">
      <c r="B358" s="122"/>
      <c r="C358" s="122"/>
      <c r="D358" s="122"/>
      <c r="E358" s="122"/>
      <c r="F358" s="122"/>
      <c r="G358" s="122"/>
      <c r="H358" s="122"/>
    </row>
    <row r="359" spans="2:8" ht="13.5">
      <c r="B359" s="122"/>
      <c r="C359" s="122"/>
      <c r="D359" s="122"/>
      <c r="E359" s="122"/>
      <c r="F359" s="122"/>
      <c r="G359" s="122"/>
      <c r="H359" s="122"/>
    </row>
    <row r="360" spans="2:8" ht="13.5">
      <c r="B360" s="122"/>
      <c r="C360" s="122"/>
      <c r="D360" s="122"/>
      <c r="E360" s="122"/>
      <c r="F360" s="122"/>
      <c r="G360" s="122"/>
      <c r="H360" s="122"/>
    </row>
    <row r="361" spans="2:8" ht="13.5">
      <c r="B361" s="122"/>
      <c r="C361" s="122"/>
      <c r="D361" s="122"/>
      <c r="E361" s="122"/>
      <c r="F361" s="122"/>
      <c r="G361" s="122"/>
      <c r="H361" s="122"/>
    </row>
    <row r="362" spans="2:8" ht="13.5">
      <c r="B362" s="122"/>
      <c r="C362" s="122"/>
      <c r="D362" s="122"/>
      <c r="E362" s="122"/>
      <c r="F362" s="122"/>
      <c r="G362" s="122"/>
      <c r="H362" s="122"/>
    </row>
    <row r="363" spans="2:8" ht="13.5">
      <c r="B363" s="122"/>
      <c r="C363" s="122"/>
      <c r="D363" s="122"/>
      <c r="E363" s="122"/>
      <c r="F363" s="122"/>
      <c r="G363" s="122"/>
      <c r="H363" s="122"/>
    </row>
    <row r="364" spans="2:8" ht="13.5">
      <c r="B364" s="122"/>
      <c r="C364" s="122"/>
      <c r="D364" s="122"/>
      <c r="E364" s="122"/>
      <c r="F364" s="122"/>
      <c r="G364" s="122"/>
      <c r="H364" s="122"/>
    </row>
    <row r="365" spans="2:8" ht="13.5">
      <c r="B365" s="122"/>
      <c r="C365" s="122"/>
      <c r="D365" s="122"/>
      <c r="E365" s="122"/>
      <c r="F365" s="122"/>
      <c r="G365" s="122"/>
      <c r="H365" s="122"/>
    </row>
    <row r="366" spans="2:8" ht="13.5">
      <c r="B366" s="122"/>
      <c r="C366" s="122"/>
      <c r="D366" s="122"/>
      <c r="E366" s="122"/>
      <c r="F366" s="122"/>
      <c r="G366" s="122"/>
      <c r="H366" s="122"/>
    </row>
    <row r="367" spans="2:8" ht="13.5">
      <c r="B367" s="122"/>
      <c r="C367" s="122"/>
      <c r="D367" s="122"/>
      <c r="E367" s="122"/>
      <c r="F367" s="122"/>
      <c r="G367" s="122"/>
      <c r="H367" s="122"/>
    </row>
    <row r="368" spans="2:8" ht="13.5">
      <c r="B368" s="122"/>
      <c r="C368" s="122"/>
      <c r="D368" s="122"/>
      <c r="E368" s="122"/>
      <c r="F368" s="122"/>
      <c r="G368" s="122"/>
      <c r="H368" s="122"/>
    </row>
    <row r="369" spans="2:8" ht="13.5">
      <c r="B369" s="122"/>
      <c r="C369" s="122"/>
      <c r="D369" s="122"/>
      <c r="E369" s="122"/>
      <c r="F369" s="122"/>
      <c r="G369" s="122"/>
      <c r="H369" s="122"/>
    </row>
    <row r="370" spans="2:8" ht="13.5">
      <c r="B370" s="122"/>
      <c r="C370" s="122"/>
      <c r="D370" s="122"/>
      <c r="E370" s="122"/>
      <c r="F370" s="122"/>
      <c r="G370" s="122"/>
      <c r="H370" s="122"/>
    </row>
    <row r="371" spans="2:8" ht="13.5">
      <c r="B371" s="122"/>
      <c r="C371" s="122"/>
      <c r="D371" s="122"/>
      <c r="E371" s="122"/>
      <c r="F371" s="122"/>
      <c r="G371" s="122"/>
      <c r="H371" s="122"/>
    </row>
    <row r="372" spans="2:8" ht="13.5">
      <c r="B372" s="122"/>
      <c r="C372" s="122"/>
      <c r="D372" s="122"/>
      <c r="E372" s="122"/>
      <c r="F372" s="122"/>
      <c r="G372" s="122"/>
      <c r="H372" s="122"/>
    </row>
    <row r="373" spans="2:8" ht="13.5">
      <c r="B373" s="122"/>
      <c r="C373" s="122"/>
      <c r="D373" s="122"/>
      <c r="E373" s="122"/>
      <c r="F373" s="122"/>
      <c r="G373" s="122"/>
      <c r="H373" s="122"/>
    </row>
    <row r="374" spans="2:8" ht="13.5">
      <c r="B374" s="122"/>
      <c r="C374" s="122"/>
      <c r="D374" s="122"/>
      <c r="E374" s="122"/>
      <c r="F374" s="122"/>
      <c r="G374" s="122"/>
      <c r="H374" s="122"/>
    </row>
    <row r="375" spans="2:8" ht="13.5">
      <c r="B375" s="122"/>
      <c r="C375" s="122"/>
      <c r="D375" s="122"/>
      <c r="E375" s="122"/>
      <c r="F375" s="122"/>
      <c r="G375" s="122"/>
      <c r="H375" s="122"/>
    </row>
    <row r="376" spans="2:8" ht="13.5">
      <c r="B376" s="122"/>
      <c r="C376" s="122"/>
      <c r="D376" s="122"/>
      <c r="E376" s="122"/>
      <c r="F376" s="122"/>
      <c r="G376" s="122"/>
      <c r="H376" s="122"/>
    </row>
    <row r="377" spans="2:8" ht="13.5">
      <c r="B377" s="122"/>
      <c r="C377" s="122"/>
      <c r="D377" s="122"/>
      <c r="E377" s="122"/>
      <c r="F377" s="122"/>
      <c r="G377" s="122"/>
      <c r="H377" s="122"/>
    </row>
    <row r="378" spans="2:8" ht="13.5">
      <c r="B378" s="122"/>
      <c r="C378" s="122"/>
      <c r="D378" s="122"/>
      <c r="E378" s="122"/>
      <c r="F378" s="122"/>
      <c r="G378" s="122"/>
      <c r="H378" s="122"/>
    </row>
    <row r="379" spans="2:8" ht="13.5">
      <c r="B379" s="122"/>
      <c r="C379" s="122"/>
      <c r="D379" s="122"/>
      <c r="E379" s="122"/>
      <c r="F379" s="122"/>
      <c r="G379" s="122"/>
      <c r="H379" s="122"/>
    </row>
    <row r="380" spans="2:8" ht="13.5">
      <c r="B380" s="122"/>
      <c r="C380" s="122"/>
      <c r="D380" s="122"/>
      <c r="E380" s="122"/>
      <c r="F380" s="122"/>
      <c r="G380" s="122"/>
      <c r="H380" s="122"/>
    </row>
    <row r="381" spans="2:8" ht="13.5">
      <c r="B381" s="122"/>
      <c r="C381" s="122"/>
      <c r="D381" s="122"/>
      <c r="E381" s="122"/>
      <c r="F381" s="122"/>
      <c r="G381" s="122"/>
      <c r="H381" s="122"/>
    </row>
    <row r="382" spans="2:8" ht="13.5">
      <c r="B382" s="122"/>
      <c r="C382" s="122"/>
      <c r="D382" s="122"/>
      <c r="E382" s="122"/>
      <c r="F382" s="122"/>
      <c r="G382" s="122"/>
      <c r="H382" s="122"/>
    </row>
    <row r="383" spans="2:8" ht="13.5">
      <c r="B383" s="122"/>
      <c r="C383" s="122"/>
      <c r="D383" s="122"/>
      <c r="E383" s="122"/>
      <c r="F383" s="122"/>
      <c r="G383" s="122"/>
      <c r="H383" s="122"/>
    </row>
    <row r="384" spans="2:8" ht="13.5">
      <c r="B384" s="122"/>
      <c r="C384" s="122"/>
      <c r="D384" s="122"/>
      <c r="E384" s="122"/>
      <c r="F384" s="122"/>
      <c r="G384" s="122"/>
      <c r="H384" s="122"/>
    </row>
    <row r="385" spans="2:8" ht="13.5">
      <c r="B385" s="122"/>
      <c r="C385" s="122"/>
      <c r="D385" s="122"/>
      <c r="E385" s="122"/>
      <c r="F385" s="122"/>
      <c r="G385" s="122"/>
      <c r="H385" s="122"/>
    </row>
    <row r="386" spans="2:8" ht="13.5">
      <c r="B386" s="122"/>
      <c r="C386" s="122"/>
      <c r="D386" s="122"/>
      <c r="E386" s="122"/>
      <c r="F386" s="122"/>
      <c r="G386" s="122"/>
      <c r="H386" s="122"/>
    </row>
    <row r="387" spans="2:8" ht="13.5">
      <c r="B387" s="122"/>
      <c r="C387" s="122"/>
      <c r="D387" s="122"/>
      <c r="E387" s="122"/>
      <c r="F387" s="122"/>
      <c r="G387" s="122"/>
      <c r="H387" s="122"/>
    </row>
    <row r="388" spans="2:8" ht="13.5">
      <c r="B388" s="122"/>
      <c r="C388" s="122"/>
      <c r="D388" s="122"/>
      <c r="E388" s="122"/>
      <c r="F388" s="122"/>
      <c r="G388" s="122"/>
      <c r="H388" s="122"/>
    </row>
    <row r="389" spans="2:8" ht="13.5">
      <c r="B389" s="122"/>
      <c r="C389" s="122"/>
      <c r="D389" s="122"/>
      <c r="E389" s="122"/>
      <c r="F389" s="122"/>
      <c r="G389" s="122"/>
      <c r="H389" s="122"/>
    </row>
    <row r="390" spans="2:8" ht="13.5">
      <c r="B390" s="122"/>
      <c r="C390" s="122"/>
      <c r="D390" s="122"/>
      <c r="E390" s="122"/>
      <c r="F390" s="122"/>
      <c r="G390" s="122"/>
      <c r="H390" s="122"/>
    </row>
    <row r="391" spans="2:8" ht="13.5">
      <c r="B391" s="122"/>
      <c r="C391" s="122"/>
      <c r="D391" s="122"/>
      <c r="E391" s="122"/>
      <c r="F391" s="122"/>
      <c r="G391" s="122"/>
      <c r="H391" s="122"/>
    </row>
    <row r="392" spans="2:8" ht="13.5">
      <c r="B392" s="122"/>
      <c r="C392" s="122"/>
      <c r="D392" s="122"/>
      <c r="E392" s="122"/>
      <c r="F392" s="122"/>
      <c r="G392" s="122"/>
      <c r="H392" s="122"/>
    </row>
    <row r="393" spans="2:8" ht="13.5">
      <c r="B393" s="122"/>
      <c r="C393" s="122"/>
      <c r="D393" s="122"/>
      <c r="E393" s="122"/>
      <c r="F393" s="122"/>
      <c r="G393" s="122"/>
      <c r="H393" s="122"/>
    </row>
    <row r="394" spans="2:8" ht="13.5">
      <c r="B394" s="122"/>
      <c r="C394" s="122"/>
      <c r="D394" s="122"/>
      <c r="E394" s="122"/>
      <c r="F394" s="122"/>
      <c r="G394" s="122"/>
      <c r="H394" s="122"/>
    </row>
    <row r="395" spans="2:8" ht="13.5">
      <c r="B395" s="122"/>
      <c r="C395" s="122"/>
      <c r="D395" s="122"/>
      <c r="E395" s="122"/>
      <c r="F395" s="122"/>
      <c r="G395" s="122"/>
      <c r="H395" s="122"/>
    </row>
    <row r="396" spans="2:8" ht="13.5">
      <c r="B396" s="122"/>
      <c r="C396" s="122"/>
      <c r="D396" s="122"/>
      <c r="E396" s="122"/>
      <c r="F396" s="122"/>
      <c r="G396" s="122"/>
      <c r="H396" s="122"/>
    </row>
    <row r="397" spans="2:8" ht="13.5">
      <c r="B397" s="122"/>
      <c r="C397" s="122"/>
      <c r="D397" s="122"/>
      <c r="E397" s="122"/>
      <c r="F397" s="122"/>
      <c r="G397" s="122"/>
      <c r="H397" s="122"/>
    </row>
    <row r="398" spans="2:8" ht="13.5">
      <c r="B398" s="122"/>
      <c r="C398" s="122"/>
      <c r="D398" s="122"/>
      <c r="E398" s="122"/>
      <c r="F398" s="122"/>
      <c r="G398" s="122"/>
      <c r="H398" s="122"/>
    </row>
    <row r="399" spans="2:8" ht="13.5">
      <c r="B399" s="122"/>
      <c r="C399" s="122"/>
      <c r="D399" s="122"/>
      <c r="E399" s="122"/>
      <c r="F399" s="122"/>
      <c r="G399" s="122"/>
      <c r="H399" s="122"/>
    </row>
    <row r="400" spans="2:8" ht="13.5">
      <c r="B400" s="122"/>
      <c r="C400" s="122"/>
      <c r="D400" s="122"/>
      <c r="E400" s="122"/>
      <c r="F400" s="122"/>
      <c r="G400" s="122"/>
      <c r="H400" s="122"/>
    </row>
    <row r="401" spans="2:8" ht="13.5">
      <c r="B401" s="122"/>
      <c r="C401" s="122"/>
      <c r="D401" s="122"/>
      <c r="E401" s="122"/>
      <c r="F401" s="122"/>
      <c r="G401" s="122"/>
      <c r="H401" s="122"/>
    </row>
    <row r="402" spans="2:8" ht="13.5">
      <c r="B402" s="122"/>
      <c r="C402" s="122"/>
      <c r="D402" s="122"/>
      <c r="E402" s="122"/>
      <c r="F402" s="122"/>
      <c r="G402" s="122"/>
      <c r="H402" s="122"/>
    </row>
    <row r="403" spans="2:8" ht="13.5">
      <c r="B403" s="122"/>
      <c r="C403" s="122"/>
      <c r="D403" s="122"/>
      <c r="E403" s="122"/>
      <c r="F403" s="122"/>
      <c r="G403" s="122"/>
      <c r="H403" s="122"/>
    </row>
    <row r="404" spans="2:8" ht="13.5">
      <c r="B404" s="122"/>
      <c r="C404" s="122"/>
      <c r="D404" s="122"/>
      <c r="E404" s="122"/>
      <c r="F404" s="122"/>
      <c r="G404" s="122"/>
      <c r="H404" s="122"/>
    </row>
    <row r="405" spans="2:8" ht="13.5">
      <c r="B405" s="122"/>
      <c r="C405" s="122"/>
      <c r="D405" s="122"/>
      <c r="E405" s="122"/>
      <c r="F405" s="122"/>
      <c r="G405" s="122"/>
      <c r="H405" s="122"/>
    </row>
    <row r="406" spans="2:8" ht="13.5">
      <c r="B406" s="122"/>
      <c r="C406" s="122"/>
      <c r="D406" s="122"/>
      <c r="E406" s="122"/>
      <c r="F406" s="122"/>
      <c r="G406" s="122"/>
      <c r="H406" s="122"/>
    </row>
    <row r="407" spans="2:8" ht="13.5">
      <c r="B407" s="122"/>
      <c r="C407" s="122"/>
      <c r="D407" s="122"/>
      <c r="E407" s="122"/>
      <c r="F407" s="122"/>
      <c r="G407" s="122"/>
      <c r="H407" s="122"/>
    </row>
    <row r="408" spans="2:8" ht="13.5">
      <c r="B408" s="122"/>
      <c r="C408" s="122"/>
      <c r="D408" s="122"/>
      <c r="E408" s="122"/>
      <c r="F408" s="122"/>
      <c r="G408" s="122"/>
      <c r="H408" s="122"/>
    </row>
    <row r="409" spans="2:8" ht="13.5">
      <c r="B409" s="122"/>
      <c r="C409" s="122"/>
      <c r="D409" s="122"/>
      <c r="E409" s="122"/>
      <c r="F409" s="122"/>
      <c r="G409" s="122"/>
      <c r="H409" s="122"/>
    </row>
    <row r="410" spans="2:8" ht="13.5">
      <c r="B410" s="122"/>
      <c r="C410" s="122"/>
      <c r="D410" s="122"/>
      <c r="E410" s="122"/>
      <c r="F410" s="122"/>
      <c r="G410" s="122"/>
      <c r="H410" s="122"/>
    </row>
    <row r="411" spans="2:8" ht="13.5">
      <c r="B411" s="122"/>
      <c r="C411" s="122"/>
      <c r="D411" s="122"/>
      <c r="E411" s="122"/>
      <c r="F411" s="122"/>
      <c r="G411" s="122"/>
      <c r="H411" s="122"/>
    </row>
    <row r="412" spans="2:8" ht="13.5">
      <c r="B412" s="122"/>
      <c r="C412" s="122"/>
      <c r="D412" s="122"/>
      <c r="E412" s="122"/>
      <c r="F412" s="122"/>
      <c r="G412" s="122"/>
      <c r="H412" s="122"/>
    </row>
    <row r="413" spans="2:8" ht="13.5">
      <c r="B413" s="122"/>
      <c r="C413" s="122"/>
      <c r="D413" s="122"/>
      <c r="E413" s="122"/>
      <c r="F413" s="122"/>
      <c r="G413" s="122"/>
      <c r="H413" s="122"/>
    </row>
    <row r="414" spans="2:8" ht="13.5">
      <c r="B414" s="122"/>
      <c r="C414" s="122"/>
      <c r="D414" s="122"/>
      <c r="E414" s="122"/>
      <c r="F414" s="122"/>
      <c r="G414" s="122"/>
      <c r="H414" s="122"/>
    </row>
    <row r="415" spans="2:8" ht="13.5">
      <c r="B415" s="122"/>
      <c r="C415" s="122"/>
      <c r="D415" s="122"/>
      <c r="E415" s="122"/>
      <c r="F415" s="122"/>
      <c r="G415" s="122"/>
      <c r="H415" s="122"/>
    </row>
    <row r="416" spans="2:8" ht="13.5">
      <c r="B416" s="122"/>
      <c r="C416" s="122"/>
      <c r="D416" s="122"/>
      <c r="E416" s="122"/>
      <c r="F416" s="122"/>
      <c r="G416" s="122"/>
      <c r="H416" s="122"/>
    </row>
    <row r="417" spans="2:8" ht="13.5">
      <c r="B417" s="122"/>
      <c r="C417" s="122"/>
      <c r="D417" s="122"/>
      <c r="E417" s="122"/>
      <c r="F417" s="122"/>
      <c r="G417" s="122"/>
      <c r="H417" s="122"/>
    </row>
    <row r="418" spans="2:8" ht="13.5">
      <c r="B418" s="122"/>
      <c r="C418" s="122"/>
      <c r="D418" s="122"/>
      <c r="E418" s="122"/>
      <c r="F418" s="122"/>
      <c r="G418" s="122"/>
      <c r="H418" s="122"/>
    </row>
    <row r="419" spans="2:8" ht="13.5">
      <c r="B419" s="122"/>
      <c r="C419" s="122"/>
      <c r="D419" s="122"/>
      <c r="E419" s="122"/>
      <c r="F419" s="122"/>
      <c r="G419" s="122"/>
      <c r="H419" s="122"/>
    </row>
    <row r="420" spans="2:8" ht="13.5">
      <c r="B420" s="122"/>
      <c r="C420" s="122"/>
      <c r="D420" s="122"/>
      <c r="E420" s="122"/>
      <c r="F420" s="122"/>
      <c r="G420" s="122"/>
      <c r="H420" s="122"/>
    </row>
    <row r="421" spans="2:8" ht="13.5">
      <c r="B421" s="122"/>
      <c r="C421" s="122"/>
      <c r="D421" s="122"/>
      <c r="E421" s="122"/>
      <c r="F421" s="122"/>
      <c r="G421" s="122"/>
      <c r="H421" s="122"/>
    </row>
    <row r="422" spans="2:8" ht="13.5">
      <c r="B422" s="122"/>
      <c r="C422" s="122"/>
      <c r="D422" s="122"/>
      <c r="E422" s="122"/>
      <c r="F422" s="122"/>
      <c r="G422" s="122"/>
      <c r="H422" s="122"/>
    </row>
    <row r="423" spans="2:8" ht="13.5">
      <c r="B423" s="122"/>
      <c r="C423" s="122"/>
      <c r="D423" s="122"/>
      <c r="E423" s="122"/>
      <c r="F423" s="122"/>
      <c r="G423" s="122"/>
      <c r="H423" s="122"/>
    </row>
    <row r="424" spans="2:8" ht="13.5">
      <c r="B424" s="122"/>
      <c r="C424" s="122"/>
      <c r="D424" s="122"/>
      <c r="E424" s="122"/>
      <c r="F424" s="122"/>
      <c r="G424" s="122"/>
      <c r="H424" s="122"/>
    </row>
    <row r="425" spans="2:8" ht="13.5">
      <c r="B425" s="122"/>
      <c r="C425" s="122"/>
      <c r="D425" s="122"/>
      <c r="E425" s="122"/>
      <c r="F425" s="122"/>
      <c r="G425" s="122"/>
      <c r="H425" s="122"/>
    </row>
    <row r="426" spans="2:8" ht="13.5">
      <c r="B426" s="122"/>
      <c r="C426" s="122"/>
      <c r="D426" s="122"/>
      <c r="E426" s="122"/>
      <c r="F426" s="122"/>
      <c r="G426" s="122"/>
      <c r="H426" s="122"/>
    </row>
    <row r="427" spans="2:8" ht="13.5">
      <c r="B427" s="122"/>
      <c r="C427" s="122"/>
      <c r="D427" s="122"/>
      <c r="E427" s="122"/>
      <c r="F427" s="122"/>
      <c r="G427" s="122"/>
      <c r="H427" s="122"/>
    </row>
    <row r="428" spans="2:8" ht="13.5">
      <c r="B428" s="122"/>
      <c r="C428" s="122"/>
      <c r="D428" s="122"/>
      <c r="E428" s="122"/>
      <c r="F428" s="122"/>
      <c r="G428" s="122"/>
      <c r="H428" s="122"/>
    </row>
    <row r="429" spans="2:8" ht="13.5">
      <c r="B429" s="122"/>
      <c r="C429" s="122"/>
      <c r="D429" s="122"/>
      <c r="E429" s="122"/>
      <c r="F429" s="122"/>
      <c r="G429" s="122"/>
      <c r="H429" s="122"/>
    </row>
    <row r="430" spans="2:8" ht="13.5">
      <c r="B430" s="122"/>
      <c r="C430" s="122"/>
      <c r="D430" s="122"/>
      <c r="E430" s="122"/>
      <c r="F430" s="122"/>
      <c r="G430" s="122"/>
      <c r="H430" s="122"/>
    </row>
    <row r="431" spans="2:8" ht="13.5">
      <c r="B431" s="122"/>
      <c r="C431" s="122"/>
      <c r="D431" s="122"/>
      <c r="E431" s="122"/>
      <c r="F431" s="122"/>
      <c r="G431" s="122"/>
      <c r="H431" s="122"/>
    </row>
    <row r="432" spans="2:8" ht="13.5">
      <c r="B432" s="122"/>
      <c r="C432" s="122"/>
      <c r="D432" s="122"/>
      <c r="E432" s="122"/>
      <c r="F432" s="122"/>
      <c r="G432" s="122"/>
      <c r="H432" s="122"/>
    </row>
    <row r="433" spans="2:8" ht="13.5">
      <c r="B433" s="122"/>
      <c r="C433" s="122"/>
      <c r="D433" s="122"/>
      <c r="E433" s="122"/>
      <c r="F433" s="122"/>
      <c r="G433" s="122"/>
      <c r="H433" s="122"/>
    </row>
    <row r="434" spans="2:8" ht="13.5">
      <c r="B434" s="122"/>
      <c r="C434" s="122"/>
      <c r="D434" s="122"/>
      <c r="E434" s="122"/>
      <c r="F434" s="122"/>
      <c r="G434" s="122"/>
      <c r="H434" s="122"/>
    </row>
    <row r="435" spans="2:8" ht="13.5">
      <c r="B435" s="122"/>
      <c r="C435" s="122"/>
      <c r="D435" s="122"/>
      <c r="E435" s="122"/>
      <c r="F435" s="122"/>
      <c r="G435" s="122"/>
      <c r="H435" s="122"/>
    </row>
    <row r="436" spans="2:8" ht="13.5">
      <c r="B436" s="122"/>
      <c r="C436" s="122"/>
      <c r="D436" s="122"/>
      <c r="E436" s="122"/>
      <c r="F436" s="122"/>
      <c r="G436" s="122"/>
      <c r="H436" s="122"/>
    </row>
    <row r="437" spans="2:8" ht="13.5">
      <c r="B437" s="122"/>
      <c r="C437" s="122"/>
      <c r="D437" s="122"/>
      <c r="E437" s="122"/>
      <c r="F437" s="122"/>
      <c r="G437" s="122"/>
      <c r="H437" s="122"/>
    </row>
    <row r="438" spans="2:8" ht="13.5">
      <c r="B438" s="122"/>
      <c r="C438" s="122"/>
      <c r="D438" s="122"/>
      <c r="E438" s="122"/>
      <c r="F438" s="122"/>
      <c r="G438" s="122"/>
      <c r="H438" s="122"/>
    </row>
    <row r="439" spans="2:8" ht="13.5">
      <c r="B439" s="122"/>
      <c r="C439" s="122"/>
      <c r="D439" s="122"/>
      <c r="E439" s="122"/>
      <c r="F439" s="122"/>
      <c r="G439" s="122"/>
      <c r="H439" s="122"/>
    </row>
    <row r="440" spans="2:8" ht="13.5">
      <c r="B440" s="122"/>
      <c r="C440" s="122"/>
      <c r="D440" s="122"/>
      <c r="E440" s="122"/>
      <c r="F440" s="122"/>
      <c r="G440" s="122"/>
      <c r="H440" s="122"/>
    </row>
    <row r="441" spans="2:8" ht="13.5">
      <c r="B441" s="122"/>
      <c r="C441" s="122"/>
      <c r="D441" s="122"/>
      <c r="E441" s="122"/>
      <c r="F441" s="122"/>
      <c r="G441" s="122"/>
      <c r="H441" s="122"/>
    </row>
    <row r="442" spans="2:8" ht="13.5">
      <c r="B442" s="122"/>
      <c r="C442" s="122"/>
      <c r="D442" s="122"/>
      <c r="E442" s="122"/>
      <c r="F442" s="122"/>
      <c r="G442" s="122"/>
      <c r="H442" s="122"/>
    </row>
    <row r="443" spans="2:8" ht="13.5">
      <c r="B443" s="122"/>
      <c r="C443" s="122"/>
      <c r="D443" s="122"/>
      <c r="E443" s="122"/>
      <c r="F443" s="122"/>
      <c r="G443" s="122"/>
      <c r="H443" s="122"/>
    </row>
    <row r="444" spans="2:8" ht="13.5">
      <c r="B444" s="122"/>
      <c r="C444" s="122"/>
      <c r="D444" s="122"/>
      <c r="E444" s="122"/>
      <c r="F444" s="122"/>
      <c r="G444" s="122"/>
      <c r="H444" s="122"/>
    </row>
    <row r="445" spans="2:8" ht="13.5">
      <c r="B445" s="122"/>
      <c r="C445" s="122"/>
      <c r="D445" s="122"/>
      <c r="E445" s="122"/>
      <c r="F445" s="122"/>
      <c r="G445" s="122"/>
      <c r="H445" s="122"/>
    </row>
    <row r="446" spans="2:8" ht="13.5">
      <c r="B446" s="122"/>
      <c r="C446" s="122"/>
      <c r="D446" s="122"/>
      <c r="E446" s="122"/>
      <c r="F446" s="122"/>
      <c r="G446" s="122"/>
      <c r="H446" s="122"/>
    </row>
    <row r="447" spans="2:8" ht="13.5">
      <c r="B447" s="122"/>
      <c r="C447" s="122"/>
      <c r="D447" s="122"/>
      <c r="E447" s="122"/>
      <c r="F447" s="122"/>
      <c r="G447" s="122"/>
      <c r="H447" s="122"/>
    </row>
    <row r="448" spans="2:8" ht="13.5">
      <c r="B448" s="122"/>
      <c r="C448" s="122"/>
      <c r="D448" s="122"/>
      <c r="E448" s="122"/>
      <c r="F448" s="122"/>
      <c r="G448" s="122"/>
      <c r="H448" s="122"/>
    </row>
    <row r="449" spans="2:8" ht="13.5">
      <c r="B449" s="122"/>
      <c r="C449" s="122"/>
      <c r="D449" s="122"/>
      <c r="E449" s="122"/>
      <c r="F449" s="122"/>
      <c r="G449" s="122"/>
      <c r="H449" s="122"/>
    </row>
    <row r="450" spans="2:8" ht="13.5">
      <c r="B450" s="122"/>
      <c r="C450" s="122"/>
      <c r="D450" s="122"/>
      <c r="E450" s="122"/>
      <c r="F450" s="122"/>
      <c r="G450" s="122"/>
      <c r="H450" s="122"/>
    </row>
    <row r="451" spans="2:8" ht="13.5">
      <c r="B451" s="122"/>
      <c r="C451" s="122"/>
      <c r="D451" s="122"/>
      <c r="E451" s="122"/>
      <c r="F451" s="122"/>
      <c r="G451" s="122"/>
      <c r="H451" s="122"/>
    </row>
    <row r="452" spans="2:8" ht="13.5">
      <c r="B452" s="122"/>
      <c r="C452" s="122"/>
      <c r="D452" s="122"/>
      <c r="E452" s="122"/>
      <c r="F452" s="122"/>
      <c r="G452" s="122"/>
      <c r="H452" s="122"/>
    </row>
    <row r="453" spans="2:8" ht="13.5">
      <c r="B453" s="122"/>
      <c r="C453" s="122"/>
      <c r="D453" s="122"/>
      <c r="E453" s="122"/>
      <c r="F453" s="122"/>
      <c r="G453" s="122"/>
      <c r="H453" s="122"/>
    </row>
    <row r="454" spans="2:8" ht="13.5">
      <c r="B454" s="122"/>
      <c r="C454" s="122"/>
      <c r="D454" s="122"/>
      <c r="E454" s="122"/>
      <c r="F454" s="122"/>
      <c r="G454" s="122"/>
      <c r="H454" s="122"/>
    </row>
    <row r="455" spans="2:8" ht="13.5">
      <c r="B455" s="122"/>
      <c r="C455" s="122"/>
      <c r="D455" s="122"/>
      <c r="E455" s="122"/>
      <c r="F455" s="122"/>
      <c r="G455" s="122"/>
      <c r="H455" s="122"/>
    </row>
    <row r="456" spans="2:8" ht="13.5">
      <c r="B456" s="122"/>
      <c r="C456" s="122"/>
      <c r="D456" s="122"/>
      <c r="E456" s="122"/>
      <c r="F456" s="122"/>
      <c r="G456" s="122"/>
      <c r="H456" s="122"/>
    </row>
    <row r="457" spans="2:8" ht="13.5">
      <c r="B457" s="122"/>
      <c r="C457" s="122"/>
      <c r="D457" s="122"/>
      <c r="E457" s="122"/>
      <c r="F457" s="122"/>
      <c r="G457" s="122"/>
      <c r="H457" s="122"/>
    </row>
    <row r="458" spans="2:8" ht="13.5">
      <c r="B458" s="122"/>
      <c r="C458" s="122"/>
      <c r="D458" s="122"/>
      <c r="E458" s="122"/>
      <c r="F458" s="122"/>
      <c r="G458" s="122"/>
      <c r="H458" s="122"/>
    </row>
    <row r="459" spans="2:8" ht="13.5">
      <c r="B459" s="122"/>
      <c r="C459" s="122"/>
      <c r="D459" s="122"/>
      <c r="E459" s="122"/>
      <c r="F459" s="122"/>
      <c r="G459" s="122"/>
      <c r="H459" s="122"/>
    </row>
    <row r="460" spans="2:8" ht="13.5">
      <c r="B460" s="122"/>
      <c r="C460" s="122"/>
      <c r="D460" s="122"/>
      <c r="E460" s="122"/>
      <c r="F460" s="122"/>
      <c r="G460" s="122"/>
      <c r="H460" s="122"/>
    </row>
    <row r="461" spans="2:8" ht="13.5">
      <c r="B461" s="122"/>
      <c r="C461" s="122"/>
      <c r="D461" s="122"/>
      <c r="E461" s="122"/>
      <c r="F461" s="122"/>
      <c r="G461" s="122"/>
      <c r="H461" s="122"/>
    </row>
    <row r="462" spans="2:8" ht="13.5">
      <c r="B462" s="122"/>
      <c r="C462" s="122"/>
      <c r="D462" s="122"/>
      <c r="E462" s="122"/>
      <c r="F462" s="122"/>
      <c r="G462" s="122"/>
      <c r="H462" s="122"/>
    </row>
    <row r="463" spans="2:8" ht="13.5">
      <c r="B463" s="122"/>
      <c r="C463" s="122"/>
      <c r="D463" s="122"/>
      <c r="E463" s="122"/>
      <c r="F463" s="122"/>
      <c r="G463" s="122"/>
      <c r="H463" s="122"/>
    </row>
    <row r="464" spans="2:8" ht="13.5">
      <c r="B464" s="122"/>
      <c r="C464" s="122"/>
      <c r="D464" s="122"/>
      <c r="E464" s="122"/>
      <c r="F464" s="122"/>
      <c r="G464" s="122"/>
      <c r="H464" s="122"/>
    </row>
    <row r="465" spans="2:8" ht="13.5">
      <c r="B465" s="122"/>
      <c r="C465" s="122"/>
      <c r="D465" s="122"/>
      <c r="E465" s="122"/>
      <c r="F465" s="122"/>
      <c r="G465" s="122"/>
      <c r="H465" s="122"/>
    </row>
    <row r="466" spans="2:8" ht="13.5">
      <c r="B466" s="122"/>
      <c r="C466" s="122"/>
      <c r="D466" s="122"/>
      <c r="E466" s="122"/>
      <c r="F466" s="122"/>
      <c r="G466" s="122"/>
      <c r="H466" s="122"/>
    </row>
    <row r="467" spans="2:8" ht="13.5">
      <c r="B467" s="122"/>
      <c r="C467" s="122"/>
      <c r="D467" s="122"/>
      <c r="E467" s="122"/>
      <c r="F467" s="122"/>
      <c r="G467" s="122"/>
      <c r="H467" s="122"/>
    </row>
    <row r="468" spans="2:8" ht="13.5">
      <c r="B468" s="122"/>
      <c r="C468" s="122"/>
      <c r="D468" s="122"/>
      <c r="E468" s="122"/>
      <c r="F468" s="122"/>
      <c r="G468" s="122"/>
      <c r="H468" s="122"/>
    </row>
    <row r="469" spans="2:8" ht="13.5">
      <c r="B469" s="122"/>
      <c r="C469" s="122"/>
      <c r="D469" s="122"/>
      <c r="E469" s="122"/>
      <c r="F469" s="122"/>
      <c r="G469" s="122"/>
      <c r="H469" s="122"/>
    </row>
    <row r="470" spans="2:8" ht="13.5">
      <c r="B470" s="122"/>
      <c r="C470" s="122"/>
      <c r="D470" s="122"/>
      <c r="E470" s="122"/>
      <c r="F470" s="122"/>
      <c r="G470" s="122"/>
      <c r="H470" s="122"/>
    </row>
    <row r="471" spans="2:8" ht="13.5">
      <c r="B471" s="122"/>
      <c r="C471" s="122"/>
      <c r="D471" s="122"/>
      <c r="E471" s="122"/>
      <c r="F471" s="122"/>
      <c r="G471" s="122"/>
      <c r="H471" s="122"/>
    </row>
    <row r="472" spans="2:8" ht="13.5">
      <c r="B472" s="122"/>
      <c r="C472" s="122"/>
      <c r="D472" s="122"/>
      <c r="E472" s="122"/>
      <c r="F472" s="122"/>
      <c r="G472" s="122"/>
      <c r="H472" s="122"/>
    </row>
    <row r="473" spans="2:8" ht="13.5">
      <c r="B473" s="122"/>
      <c r="C473" s="122"/>
      <c r="D473" s="122"/>
      <c r="E473" s="122"/>
      <c r="F473" s="122"/>
      <c r="G473" s="122"/>
      <c r="H473" s="122"/>
    </row>
    <row r="474" spans="2:8" ht="13.5">
      <c r="B474" s="122"/>
      <c r="C474" s="122"/>
      <c r="D474" s="122"/>
      <c r="E474" s="122"/>
      <c r="F474" s="122"/>
      <c r="G474" s="122"/>
      <c r="H474" s="122"/>
    </row>
    <row r="475" spans="2:8" ht="13.5">
      <c r="B475" s="122"/>
      <c r="C475" s="122"/>
      <c r="D475" s="122"/>
      <c r="E475" s="122"/>
      <c r="F475" s="122"/>
      <c r="G475" s="122"/>
      <c r="H475" s="122"/>
    </row>
    <row r="476" spans="2:8" ht="13.5">
      <c r="B476" s="122"/>
      <c r="C476" s="122"/>
      <c r="D476" s="122"/>
      <c r="E476" s="122"/>
      <c r="F476" s="122"/>
      <c r="G476" s="122"/>
      <c r="H476" s="122"/>
    </row>
    <row r="477" spans="2:8" ht="13.5">
      <c r="B477" s="122"/>
      <c r="C477" s="122"/>
      <c r="D477" s="122"/>
      <c r="E477" s="122"/>
      <c r="F477" s="122"/>
      <c r="G477" s="122"/>
      <c r="H477" s="122"/>
    </row>
    <row r="478" spans="2:8" ht="13.5">
      <c r="B478" s="122"/>
      <c r="C478" s="122"/>
      <c r="D478" s="122"/>
      <c r="E478" s="122"/>
      <c r="F478" s="122"/>
      <c r="G478" s="122"/>
      <c r="H478" s="122"/>
    </row>
    <row r="479" spans="2:8" ht="13.5">
      <c r="B479" s="122"/>
      <c r="C479" s="122"/>
      <c r="D479" s="122"/>
      <c r="E479" s="122"/>
      <c r="F479" s="122"/>
      <c r="G479" s="122"/>
      <c r="H479" s="122"/>
    </row>
    <row r="480" spans="2:8" ht="13.5">
      <c r="B480" s="122"/>
      <c r="C480" s="122"/>
      <c r="D480" s="122"/>
      <c r="E480" s="122"/>
      <c r="F480" s="122"/>
      <c r="G480" s="122"/>
      <c r="H480" s="122"/>
    </row>
    <row r="481" spans="2:8" ht="13.5">
      <c r="B481" s="122"/>
      <c r="C481" s="122"/>
      <c r="D481" s="122"/>
      <c r="E481" s="122"/>
      <c r="F481" s="122"/>
      <c r="G481" s="122"/>
      <c r="H481" s="122"/>
    </row>
    <row r="482" spans="2:8" ht="13.5">
      <c r="B482" s="122"/>
      <c r="C482" s="122"/>
      <c r="D482" s="122"/>
      <c r="E482" s="122"/>
      <c r="F482" s="122"/>
      <c r="G482" s="122"/>
      <c r="H482" s="122"/>
    </row>
    <row r="483" spans="2:8" ht="13.5">
      <c r="B483" s="122"/>
      <c r="C483" s="122"/>
      <c r="D483" s="122"/>
      <c r="E483" s="122"/>
      <c r="F483" s="122"/>
      <c r="G483" s="122"/>
      <c r="H483" s="122"/>
    </row>
    <row r="484" spans="2:8" ht="13.5">
      <c r="B484" s="122"/>
      <c r="C484" s="122"/>
      <c r="D484" s="122"/>
      <c r="E484" s="122"/>
      <c r="F484" s="122"/>
      <c r="G484" s="122"/>
      <c r="H484" s="122"/>
    </row>
    <row r="485" spans="2:8" ht="13.5">
      <c r="B485" s="122"/>
      <c r="C485" s="122"/>
      <c r="D485" s="122"/>
      <c r="E485" s="122"/>
      <c r="F485" s="122"/>
      <c r="G485" s="122"/>
      <c r="H485" s="122"/>
    </row>
    <row r="486" spans="2:8" ht="13.5">
      <c r="B486" s="122"/>
      <c r="C486" s="122"/>
      <c r="D486" s="122"/>
      <c r="E486" s="122"/>
      <c r="F486" s="122"/>
      <c r="G486" s="122"/>
      <c r="H486" s="122"/>
    </row>
    <row r="487" spans="2:8" ht="13.5">
      <c r="B487" s="122"/>
      <c r="C487" s="122"/>
      <c r="D487" s="122"/>
      <c r="E487" s="122"/>
      <c r="F487" s="122"/>
      <c r="G487" s="122"/>
      <c r="H487" s="122"/>
    </row>
    <row r="488" spans="2:8" ht="13.5">
      <c r="B488" s="122"/>
      <c r="C488" s="122"/>
      <c r="D488" s="122"/>
      <c r="E488" s="122"/>
      <c r="F488" s="122"/>
      <c r="G488" s="122"/>
      <c r="H488" s="122"/>
    </row>
    <row r="489" spans="2:8" ht="13.5">
      <c r="B489" s="122"/>
      <c r="C489" s="122"/>
      <c r="D489" s="122"/>
      <c r="E489" s="122"/>
      <c r="F489" s="122"/>
      <c r="G489" s="122"/>
      <c r="H489" s="122"/>
    </row>
    <row r="490" spans="2:8" ht="13.5">
      <c r="B490" s="122"/>
      <c r="C490" s="122"/>
      <c r="D490" s="122"/>
      <c r="E490" s="122"/>
      <c r="F490" s="122"/>
      <c r="G490" s="122"/>
      <c r="H490" s="122"/>
    </row>
    <row r="491" spans="2:8" ht="13.5">
      <c r="B491" s="122"/>
      <c r="C491" s="122"/>
      <c r="D491" s="122"/>
      <c r="E491" s="122"/>
      <c r="F491" s="122"/>
      <c r="G491" s="122"/>
      <c r="H491" s="122"/>
    </row>
    <row r="492" spans="2:8" ht="13.5">
      <c r="B492" s="122"/>
      <c r="C492" s="122"/>
      <c r="D492" s="122"/>
      <c r="E492" s="122"/>
      <c r="F492" s="122"/>
      <c r="G492" s="122"/>
      <c r="H492" s="122"/>
    </row>
    <row r="493" spans="2:8" ht="13.5">
      <c r="B493" s="122"/>
      <c r="C493" s="122"/>
      <c r="D493" s="122"/>
      <c r="E493" s="122"/>
      <c r="F493" s="122"/>
      <c r="G493" s="122"/>
      <c r="H493" s="122"/>
    </row>
    <row r="494" spans="2:8" ht="13.5">
      <c r="B494" s="122"/>
      <c r="C494" s="122"/>
      <c r="D494" s="122"/>
      <c r="E494" s="122"/>
      <c r="F494" s="122"/>
      <c r="G494" s="122"/>
      <c r="H494" s="122"/>
    </row>
    <row r="495" spans="2:8" ht="13.5">
      <c r="B495" s="122"/>
      <c r="C495" s="122"/>
      <c r="D495" s="122"/>
      <c r="E495" s="122"/>
      <c r="F495" s="122"/>
      <c r="G495" s="122"/>
      <c r="H495" s="122"/>
    </row>
    <row r="496" spans="2:8" ht="13.5">
      <c r="B496" s="122"/>
      <c r="C496" s="122"/>
      <c r="D496" s="122"/>
      <c r="E496" s="122"/>
      <c r="F496" s="122"/>
      <c r="G496" s="122"/>
      <c r="H496" s="122"/>
    </row>
    <row r="497" spans="2:8" ht="13.5">
      <c r="B497" s="122"/>
      <c r="C497" s="122"/>
      <c r="D497" s="122"/>
      <c r="E497" s="122"/>
      <c r="F497" s="122"/>
      <c r="G497" s="122"/>
      <c r="H497" s="122"/>
    </row>
    <row r="498" spans="2:8" ht="13.5">
      <c r="B498" s="122"/>
      <c r="C498" s="122"/>
      <c r="D498" s="122"/>
      <c r="E498" s="122"/>
      <c r="F498" s="122"/>
      <c r="G498" s="122"/>
      <c r="H498" s="122"/>
    </row>
    <row r="499" spans="2:8" ht="13.5">
      <c r="B499" s="122"/>
      <c r="C499" s="122"/>
      <c r="D499" s="122"/>
      <c r="E499" s="122"/>
      <c r="F499" s="122"/>
      <c r="G499" s="122"/>
      <c r="H499" s="122"/>
    </row>
    <row r="500" spans="2:8" ht="13.5">
      <c r="B500" s="122"/>
      <c r="C500" s="122"/>
      <c r="D500" s="122"/>
      <c r="E500" s="122"/>
      <c r="F500" s="122"/>
      <c r="G500" s="122"/>
      <c r="H500" s="122"/>
    </row>
    <row r="501" spans="2:8" ht="13.5">
      <c r="B501" s="122"/>
      <c r="C501" s="122"/>
      <c r="D501" s="122"/>
      <c r="E501" s="122"/>
      <c r="F501" s="122"/>
      <c r="G501" s="122"/>
      <c r="H501" s="122"/>
    </row>
    <row r="502" spans="2:8" ht="13.5">
      <c r="B502" s="122"/>
      <c r="C502" s="122"/>
      <c r="D502" s="122"/>
      <c r="E502" s="122"/>
      <c r="F502" s="122"/>
      <c r="G502" s="122"/>
      <c r="H502" s="122"/>
    </row>
    <row r="503" spans="2:8" ht="13.5">
      <c r="B503" s="122"/>
      <c r="C503" s="122"/>
      <c r="D503" s="122"/>
      <c r="E503" s="122"/>
      <c r="F503" s="122"/>
      <c r="G503" s="122"/>
      <c r="H503" s="122"/>
    </row>
    <row r="504" spans="2:8" ht="13.5">
      <c r="B504" s="122"/>
      <c r="C504" s="122"/>
      <c r="D504" s="122"/>
      <c r="E504" s="122"/>
      <c r="F504" s="122"/>
      <c r="G504" s="122"/>
      <c r="H504" s="122"/>
    </row>
    <row r="505" spans="2:8" ht="13.5">
      <c r="B505" s="122"/>
      <c r="C505" s="122"/>
      <c r="D505" s="122"/>
      <c r="E505" s="122"/>
      <c r="F505" s="122"/>
      <c r="G505" s="122"/>
      <c r="H505" s="122"/>
    </row>
    <row r="506" spans="2:8" ht="13.5">
      <c r="B506" s="122"/>
      <c r="C506" s="122"/>
      <c r="D506" s="122"/>
      <c r="E506" s="122"/>
      <c r="F506" s="122"/>
      <c r="G506" s="122"/>
      <c r="H506" s="122"/>
    </row>
    <row r="507" spans="2:8" ht="13.5">
      <c r="B507" s="122"/>
      <c r="C507" s="122"/>
      <c r="D507" s="122"/>
      <c r="E507" s="122"/>
      <c r="F507" s="122"/>
      <c r="G507" s="122"/>
      <c r="H507" s="122"/>
    </row>
    <row r="508" spans="2:8" ht="13.5">
      <c r="B508" s="122"/>
      <c r="C508" s="122"/>
      <c r="D508" s="122"/>
      <c r="E508" s="122"/>
      <c r="F508" s="122"/>
      <c r="G508" s="122"/>
      <c r="H508" s="122"/>
    </row>
    <row r="509" spans="2:8" ht="13.5">
      <c r="B509" s="122"/>
      <c r="C509" s="122"/>
      <c r="D509" s="122"/>
      <c r="E509" s="122"/>
      <c r="F509" s="122"/>
      <c r="G509" s="122"/>
      <c r="H509" s="122"/>
    </row>
    <row r="510" spans="2:8" ht="13.5">
      <c r="B510" s="122"/>
      <c r="C510" s="122"/>
      <c r="D510" s="122"/>
      <c r="E510" s="122"/>
      <c r="F510" s="122"/>
      <c r="G510" s="122"/>
      <c r="H510" s="122"/>
    </row>
    <row r="511" spans="2:8" ht="13.5">
      <c r="B511" s="122"/>
      <c r="C511" s="122"/>
      <c r="D511" s="122"/>
      <c r="E511" s="122"/>
      <c r="F511" s="122"/>
      <c r="G511" s="122"/>
      <c r="H511" s="122"/>
    </row>
    <row r="512" spans="2:8" ht="13.5">
      <c r="B512" s="122"/>
      <c r="C512" s="122"/>
      <c r="D512" s="122"/>
      <c r="E512" s="122"/>
      <c r="F512" s="122"/>
      <c r="G512" s="122"/>
      <c r="H512" s="122"/>
    </row>
    <row r="513" spans="2:8" ht="13.5">
      <c r="B513" s="122"/>
      <c r="C513" s="122"/>
      <c r="D513" s="122"/>
      <c r="E513" s="122"/>
      <c r="F513" s="122"/>
      <c r="G513" s="122"/>
      <c r="H513" s="122"/>
    </row>
    <row r="514" spans="2:8" ht="13.5">
      <c r="B514" s="122"/>
      <c r="C514" s="122"/>
      <c r="D514" s="122"/>
      <c r="E514" s="122"/>
      <c r="F514" s="122"/>
      <c r="G514" s="122"/>
      <c r="H514" s="122"/>
    </row>
    <row r="515" spans="2:8" ht="13.5">
      <c r="B515" s="122"/>
      <c r="C515" s="122"/>
      <c r="D515" s="122"/>
      <c r="E515" s="122"/>
      <c r="F515" s="122"/>
      <c r="G515" s="122"/>
      <c r="H515" s="122"/>
    </row>
    <row r="516" spans="2:8" ht="13.5">
      <c r="B516" s="122"/>
      <c r="C516" s="122"/>
      <c r="D516" s="122"/>
      <c r="E516" s="122"/>
      <c r="F516" s="122"/>
      <c r="G516" s="122"/>
      <c r="H516" s="122"/>
    </row>
    <row r="517" spans="2:8" ht="13.5">
      <c r="B517" s="122"/>
      <c r="C517" s="122"/>
      <c r="D517" s="122"/>
      <c r="E517" s="122"/>
      <c r="F517" s="122"/>
      <c r="G517" s="122"/>
      <c r="H517" s="122"/>
    </row>
    <row r="518" spans="2:8" ht="13.5">
      <c r="B518" s="122"/>
      <c r="C518" s="122"/>
      <c r="D518" s="122"/>
      <c r="E518" s="122"/>
      <c r="F518" s="122"/>
      <c r="G518" s="122"/>
      <c r="H518" s="122"/>
    </row>
    <row r="519" spans="2:8" ht="13.5">
      <c r="B519" s="122"/>
      <c r="C519" s="122"/>
      <c r="D519" s="122"/>
      <c r="E519" s="122"/>
      <c r="F519" s="122"/>
      <c r="G519" s="122"/>
      <c r="H519" s="122"/>
    </row>
    <row r="520" spans="2:8" ht="13.5">
      <c r="B520" s="122"/>
      <c r="C520" s="122"/>
      <c r="D520" s="122"/>
      <c r="E520" s="122"/>
      <c r="F520" s="122"/>
      <c r="G520" s="122"/>
      <c r="H520" s="122"/>
    </row>
    <row r="521" spans="2:8" ht="13.5">
      <c r="B521" s="122"/>
      <c r="C521" s="122"/>
      <c r="D521" s="122"/>
      <c r="E521" s="122"/>
      <c r="F521" s="122"/>
      <c r="G521" s="122"/>
      <c r="H521" s="122"/>
    </row>
    <row r="522" spans="2:8" ht="13.5">
      <c r="B522" s="122"/>
      <c r="C522" s="122"/>
      <c r="D522" s="122"/>
      <c r="E522" s="122"/>
      <c r="F522" s="122"/>
      <c r="G522" s="122"/>
      <c r="H522" s="122"/>
    </row>
    <row r="523" spans="2:8" ht="13.5">
      <c r="B523" s="122"/>
      <c r="C523" s="122"/>
      <c r="D523" s="122"/>
      <c r="E523" s="122"/>
      <c r="F523" s="122"/>
      <c r="G523" s="122"/>
      <c r="H523" s="122"/>
    </row>
    <row r="524" spans="2:8" ht="13.5">
      <c r="B524" s="122"/>
      <c r="C524" s="122"/>
      <c r="D524" s="122"/>
      <c r="E524" s="122"/>
      <c r="F524" s="122"/>
      <c r="G524" s="122"/>
      <c r="H524" s="122"/>
    </row>
    <row r="525" spans="2:8" ht="13.5">
      <c r="B525" s="122"/>
      <c r="C525" s="122"/>
      <c r="D525" s="122"/>
      <c r="E525" s="122"/>
      <c r="F525" s="122"/>
      <c r="G525" s="122"/>
      <c r="H525" s="122"/>
    </row>
    <row r="526" spans="2:8" ht="13.5">
      <c r="B526" s="122"/>
      <c r="C526" s="122"/>
      <c r="D526" s="122"/>
      <c r="E526" s="122"/>
      <c r="F526" s="122"/>
      <c r="G526" s="122"/>
      <c r="H526" s="122"/>
    </row>
    <row r="527" spans="2:8" ht="13.5">
      <c r="B527" s="122"/>
      <c r="C527" s="122"/>
      <c r="D527" s="122"/>
      <c r="E527" s="122"/>
      <c r="F527" s="122"/>
      <c r="G527" s="122"/>
      <c r="H527" s="122"/>
    </row>
    <row r="528" spans="2:8" ht="13.5">
      <c r="B528" s="122"/>
      <c r="C528" s="122"/>
      <c r="D528" s="122"/>
      <c r="E528" s="122"/>
      <c r="F528" s="122"/>
      <c r="G528" s="122"/>
      <c r="H528" s="122"/>
    </row>
    <row r="529" spans="2:8" ht="13.5">
      <c r="B529" s="122"/>
      <c r="C529" s="122"/>
      <c r="D529" s="122"/>
      <c r="E529" s="122"/>
      <c r="F529" s="122"/>
      <c r="G529" s="122"/>
      <c r="H529" s="122"/>
    </row>
    <row r="530" spans="2:8" ht="13.5">
      <c r="B530" s="122"/>
      <c r="C530" s="122"/>
      <c r="D530" s="122"/>
      <c r="E530" s="122"/>
      <c r="F530" s="122"/>
      <c r="G530" s="122"/>
      <c r="H530" s="122"/>
    </row>
    <row r="531" spans="2:8" ht="13.5">
      <c r="B531" s="122"/>
      <c r="C531" s="122"/>
      <c r="D531" s="122"/>
      <c r="E531" s="122"/>
      <c r="F531" s="122"/>
      <c r="G531" s="122"/>
      <c r="H531" s="122"/>
    </row>
    <row r="532" spans="2:8" ht="13.5">
      <c r="B532" s="122"/>
      <c r="C532" s="122"/>
      <c r="D532" s="122"/>
      <c r="E532" s="122"/>
      <c r="F532" s="122"/>
      <c r="G532" s="122"/>
      <c r="H532" s="122"/>
    </row>
    <row r="533" spans="2:8" ht="13.5">
      <c r="B533" s="122"/>
      <c r="C533" s="122"/>
      <c r="D533" s="122"/>
      <c r="E533" s="122"/>
      <c r="F533" s="122"/>
      <c r="G533" s="122"/>
      <c r="H533" s="122"/>
    </row>
    <row r="534" spans="2:8" ht="13.5">
      <c r="B534" s="122"/>
      <c r="C534" s="122"/>
      <c r="D534" s="122"/>
      <c r="E534" s="122"/>
      <c r="F534" s="122"/>
      <c r="G534" s="122"/>
      <c r="H534" s="122"/>
    </row>
    <row r="535" spans="2:8" ht="13.5">
      <c r="B535" s="122"/>
      <c r="C535" s="122"/>
      <c r="D535" s="122"/>
      <c r="E535" s="122"/>
      <c r="F535" s="122"/>
      <c r="G535" s="122"/>
      <c r="H535" s="122"/>
    </row>
    <row r="536" spans="2:8" ht="13.5">
      <c r="B536" s="122"/>
      <c r="C536" s="122"/>
      <c r="D536" s="122"/>
      <c r="E536" s="122"/>
      <c r="F536" s="122"/>
      <c r="G536" s="122"/>
      <c r="H536" s="122"/>
    </row>
    <row r="537" spans="2:8" ht="13.5">
      <c r="B537" s="122"/>
      <c r="C537" s="122"/>
      <c r="D537" s="122"/>
      <c r="E537" s="122"/>
      <c r="F537" s="122"/>
      <c r="G537" s="122"/>
      <c r="H537" s="122"/>
    </row>
    <row r="538" spans="2:8" ht="13.5">
      <c r="B538" s="122"/>
      <c r="C538" s="122"/>
      <c r="D538" s="122"/>
      <c r="E538" s="122"/>
      <c r="F538" s="122"/>
      <c r="G538" s="122"/>
      <c r="H538" s="122"/>
    </row>
    <row r="539" spans="2:8" ht="13.5">
      <c r="B539" s="122"/>
      <c r="C539" s="122"/>
      <c r="D539" s="122"/>
      <c r="E539" s="122"/>
      <c r="F539" s="122"/>
      <c r="G539" s="122"/>
      <c r="H539" s="122"/>
    </row>
    <row r="540" spans="2:8" ht="13.5">
      <c r="B540" s="122"/>
      <c r="C540" s="122"/>
      <c r="D540" s="122"/>
      <c r="E540" s="122"/>
      <c r="F540" s="122"/>
      <c r="G540" s="122"/>
      <c r="H540" s="122"/>
    </row>
    <row r="541" spans="2:8" ht="13.5">
      <c r="B541" s="122"/>
      <c r="C541" s="122"/>
      <c r="D541" s="122"/>
      <c r="E541" s="122"/>
      <c r="F541" s="122"/>
      <c r="G541" s="122"/>
      <c r="H541" s="122"/>
    </row>
    <row r="542" spans="2:8" ht="13.5">
      <c r="B542" s="122"/>
      <c r="C542" s="122"/>
      <c r="D542" s="122"/>
      <c r="E542" s="122"/>
      <c r="F542" s="122"/>
      <c r="G542" s="122"/>
      <c r="H542" s="122"/>
    </row>
    <row r="543" spans="2:8" ht="13.5">
      <c r="B543" s="122"/>
      <c r="C543" s="122"/>
      <c r="D543" s="122"/>
      <c r="E543" s="122"/>
      <c r="F543" s="122"/>
      <c r="G543" s="122"/>
      <c r="H543" s="122"/>
    </row>
    <row r="544" spans="2:8" ht="13.5">
      <c r="B544" s="122"/>
      <c r="C544" s="122"/>
      <c r="D544" s="122"/>
      <c r="E544" s="122"/>
      <c r="F544" s="122"/>
      <c r="G544" s="122"/>
      <c r="H544" s="122"/>
    </row>
    <row r="545" spans="2:8" ht="13.5">
      <c r="B545" s="122"/>
      <c r="C545" s="122"/>
      <c r="D545" s="122"/>
      <c r="E545" s="122"/>
      <c r="F545" s="122"/>
      <c r="G545" s="122"/>
      <c r="H545" s="122"/>
    </row>
    <row r="546" spans="2:8" ht="13.5">
      <c r="B546" s="122"/>
      <c r="C546" s="122"/>
      <c r="D546" s="122"/>
      <c r="E546" s="122"/>
      <c r="F546" s="122"/>
      <c r="G546" s="122"/>
      <c r="H546" s="122"/>
    </row>
    <row r="547" spans="2:8" ht="13.5">
      <c r="B547" s="122"/>
      <c r="C547" s="122"/>
      <c r="D547" s="122"/>
      <c r="E547" s="122"/>
      <c r="F547" s="122"/>
      <c r="G547" s="122"/>
      <c r="H547" s="122"/>
    </row>
    <row r="548" spans="2:8" ht="13.5">
      <c r="B548" s="122"/>
      <c r="C548" s="122"/>
      <c r="D548" s="122"/>
      <c r="E548" s="122"/>
      <c r="F548" s="122"/>
      <c r="G548" s="122"/>
      <c r="H548" s="122"/>
    </row>
    <row r="549" spans="2:8" ht="13.5">
      <c r="B549" s="122"/>
      <c r="C549" s="122"/>
      <c r="D549" s="122"/>
      <c r="E549" s="122"/>
      <c r="F549" s="122"/>
      <c r="G549" s="122"/>
      <c r="H549" s="122"/>
    </row>
    <row r="550" spans="2:8" ht="13.5">
      <c r="B550" s="122"/>
      <c r="C550" s="122"/>
      <c r="D550" s="122"/>
      <c r="E550" s="122"/>
      <c r="F550" s="122"/>
      <c r="G550" s="122"/>
      <c r="H550" s="122"/>
    </row>
    <row r="551" spans="2:8" ht="13.5">
      <c r="B551" s="122"/>
      <c r="C551" s="122"/>
      <c r="D551" s="122"/>
      <c r="E551" s="122"/>
      <c r="F551" s="122"/>
      <c r="G551" s="122"/>
      <c r="H551" s="122"/>
    </row>
    <row r="552" spans="2:8" ht="13.5">
      <c r="B552" s="122"/>
      <c r="C552" s="122"/>
      <c r="D552" s="122"/>
      <c r="E552" s="122"/>
      <c r="F552" s="122"/>
      <c r="G552" s="122"/>
      <c r="H552" s="122"/>
    </row>
    <row r="553" spans="2:8" ht="13.5">
      <c r="B553" s="122"/>
      <c r="C553" s="122"/>
      <c r="D553" s="122"/>
      <c r="E553" s="122"/>
      <c r="F553" s="122"/>
      <c r="G553" s="122"/>
      <c r="H553" s="122"/>
    </row>
    <row r="554" spans="2:8" ht="13.5">
      <c r="B554" s="122"/>
      <c r="C554" s="122"/>
      <c r="D554" s="122"/>
      <c r="E554" s="122"/>
      <c r="F554" s="122"/>
      <c r="G554" s="122"/>
      <c r="H554" s="122"/>
    </row>
    <row r="555" spans="2:8" ht="13.5">
      <c r="B555" s="122"/>
      <c r="C555" s="122"/>
      <c r="D555" s="122"/>
      <c r="E555" s="122"/>
      <c r="F555" s="122"/>
      <c r="G555" s="122"/>
      <c r="H555" s="122"/>
    </row>
    <row r="556" spans="2:8" ht="13.5">
      <c r="B556" s="122"/>
      <c r="C556" s="122"/>
      <c r="D556" s="122"/>
      <c r="E556" s="122"/>
      <c r="F556" s="122"/>
      <c r="G556" s="122"/>
      <c r="H556" s="122"/>
    </row>
    <row r="557" spans="2:8" ht="13.5">
      <c r="B557" s="122"/>
      <c r="C557" s="122"/>
      <c r="D557" s="122"/>
      <c r="E557" s="122"/>
      <c r="F557" s="122"/>
      <c r="G557" s="122"/>
      <c r="H557" s="122"/>
    </row>
    <row r="558" spans="2:8" ht="13.5">
      <c r="B558" s="122"/>
      <c r="C558" s="122"/>
      <c r="D558" s="122"/>
      <c r="E558" s="122"/>
      <c r="F558" s="122"/>
      <c r="G558" s="122"/>
      <c r="H558" s="122"/>
    </row>
    <row r="559" spans="2:8" ht="13.5">
      <c r="B559" s="122"/>
      <c r="C559" s="122"/>
      <c r="D559" s="122"/>
      <c r="E559" s="122"/>
      <c r="F559" s="122"/>
      <c r="G559" s="122"/>
      <c r="H559" s="122"/>
    </row>
    <row r="560" spans="2:8" ht="13.5">
      <c r="B560" s="122"/>
      <c r="C560" s="122"/>
      <c r="D560" s="122"/>
      <c r="E560" s="122"/>
      <c r="F560" s="122"/>
      <c r="G560" s="122"/>
      <c r="H560" s="122"/>
    </row>
    <row r="561" spans="2:8" ht="13.5">
      <c r="B561" s="122"/>
      <c r="C561" s="122"/>
      <c r="D561" s="122"/>
      <c r="E561" s="122"/>
      <c r="F561" s="122"/>
      <c r="G561" s="122"/>
      <c r="H561" s="122"/>
    </row>
    <row r="562" spans="2:8" ht="13.5">
      <c r="B562" s="122"/>
      <c r="C562" s="122"/>
      <c r="D562" s="122"/>
      <c r="E562" s="122"/>
      <c r="F562" s="122"/>
      <c r="G562" s="122"/>
      <c r="H562" s="122"/>
    </row>
    <row r="563" spans="2:8" ht="13.5">
      <c r="B563" s="122"/>
      <c r="C563" s="122"/>
      <c r="D563" s="122"/>
      <c r="E563" s="122"/>
      <c r="F563" s="122"/>
      <c r="G563" s="122"/>
      <c r="H563" s="122"/>
    </row>
    <row r="564" spans="2:8" ht="13.5">
      <c r="B564" s="122"/>
      <c r="C564" s="122"/>
      <c r="D564" s="122"/>
      <c r="E564" s="122"/>
      <c r="F564" s="122"/>
      <c r="G564" s="122"/>
      <c r="H564" s="122"/>
    </row>
    <row r="565" spans="2:8" ht="13.5">
      <c r="B565" s="122"/>
      <c r="C565" s="122"/>
      <c r="D565" s="122"/>
      <c r="E565" s="122"/>
      <c r="F565" s="122"/>
      <c r="G565" s="122"/>
      <c r="H565" s="122"/>
    </row>
    <row r="566" spans="2:8" ht="13.5">
      <c r="B566" s="122"/>
      <c r="C566" s="122"/>
      <c r="D566" s="122"/>
      <c r="E566" s="122"/>
      <c r="F566" s="122"/>
      <c r="G566" s="122"/>
      <c r="H566" s="122"/>
    </row>
    <row r="567" spans="2:8" ht="13.5">
      <c r="B567" s="122"/>
      <c r="C567" s="122"/>
      <c r="D567" s="122"/>
      <c r="E567" s="122"/>
      <c r="F567" s="122"/>
      <c r="G567" s="122"/>
      <c r="H567" s="122"/>
    </row>
    <row r="568" spans="2:8" ht="13.5">
      <c r="B568" s="122"/>
      <c r="C568" s="122"/>
      <c r="D568" s="122"/>
      <c r="E568" s="122"/>
      <c r="F568" s="122"/>
      <c r="G568" s="122"/>
      <c r="H568" s="122"/>
    </row>
    <row r="569" spans="2:8" ht="13.5">
      <c r="B569" s="122"/>
      <c r="C569" s="122"/>
      <c r="D569" s="122"/>
      <c r="E569" s="122"/>
      <c r="F569" s="122"/>
      <c r="G569" s="122"/>
      <c r="H569" s="122"/>
    </row>
    <row r="570" spans="2:8" ht="13.5">
      <c r="B570" s="122"/>
      <c r="C570" s="122"/>
      <c r="D570" s="122"/>
      <c r="E570" s="122"/>
      <c r="F570" s="122"/>
      <c r="G570" s="122"/>
      <c r="H570" s="122"/>
    </row>
    <row r="571" spans="2:8" ht="13.5">
      <c r="B571" s="122"/>
      <c r="C571" s="122"/>
      <c r="D571" s="122"/>
      <c r="E571" s="122"/>
      <c r="F571" s="122"/>
      <c r="G571" s="122"/>
      <c r="H571" s="122"/>
    </row>
    <row r="572" spans="2:8" ht="13.5">
      <c r="B572" s="122"/>
      <c r="C572" s="122"/>
      <c r="D572" s="122"/>
      <c r="E572" s="122"/>
      <c r="F572" s="122"/>
      <c r="G572" s="122"/>
      <c r="H572" s="122"/>
    </row>
    <row r="573" spans="2:8" ht="13.5">
      <c r="B573" s="122"/>
      <c r="C573" s="122"/>
      <c r="D573" s="122"/>
      <c r="E573" s="122"/>
      <c r="F573" s="122"/>
      <c r="G573" s="122"/>
      <c r="H573" s="122"/>
    </row>
    <row r="574" spans="2:8" ht="13.5">
      <c r="B574" s="122"/>
      <c r="C574" s="122"/>
      <c r="D574" s="122"/>
      <c r="E574" s="122"/>
      <c r="F574" s="122"/>
      <c r="G574" s="122"/>
      <c r="H574" s="122"/>
    </row>
    <row r="575" spans="2:8" ht="13.5">
      <c r="B575" s="122"/>
      <c r="C575" s="122"/>
      <c r="D575" s="122"/>
      <c r="E575" s="122"/>
      <c r="F575" s="122"/>
      <c r="G575" s="122"/>
      <c r="H575" s="122"/>
    </row>
    <row r="576" spans="2:8" ht="13.5">
      <c r="B576" s="122"/>
      <c r="C576" s="122"/>
      <c r="D576" s="122"/>
      <c r="E576" s="122"/>
      <c r="F576" s="122"/>
      <c r="G576" s="122"/>
      <c r="H576" s="122"/>
    </row>
    <row r="577" spans="2:8" ht="13.5">
      <c r="B577" s="122"/>
      <c r="C577" s="122"/>
      <c r="D577" s="122"/>
      <c r="E577" s="122"/>
      <c r="F577" s="122"/>
      <c r="G577" s="122"/>
      <c r="H577" s="122"/>
    </row>
    <row r="578" spans="2:8" ht="13.5">
      <c r="B578" s="122"/>
      <c r="C578" s="122"/>
      <c r="D578" s="122"/>
      <c r="E578" s="122"/>
      <c r="F578" s="122"/>
      <c r="G578" s="122"/>
      <c r="H578" s="122"/>
    </row>
    <row r="579" spans="2:8" ht="13.5">
      <c r="B579" s="122"/>
      <c r="C579" s="122"/>
      <c r="D579" s="122"/>
      <c r="E579" s="122"/>
      <c r="F579" s="122"/>
      <c r="G579" s="122"/>
      <c r="H579" s="122"/>
    </row>
    <row r="580" spans="2:8" ht="13.5">
      <c r="B580" s="122"/>
      <c r="C580" s="122"/>
      <c r="D580" s="122"/>
      <c r="E580" s="122"/>
      <c r="F580" s="122"/>
      <c r="G580" s="122"/>
      <c r="H580" s="122"/>
    </row>
    <row r="581" spans="2:8" ht="13.5">
      <c r="B581" s="122"/>
      <c r="C581" s="122"/>
      <c r="D581" s="122"/>
      <c r="E581" s="122"/>
      <c r="F581" s="122"/>
      <c r="G581" s="122"/>
      <c r="H581" s="122"/>
    </row>
    <row r="582" spans="2:8" ht="13.5">
      <c r="B582" s="122"/>
      <c r="C582" s="122"/>
      <c r="D582" s="122"/>
      <c r="E582" s="122"/>
      <c r="F582" s="122"/>
      <c r="G582" s="122"/>
      <c r="H582" s="122"/>
    </row>
    <row r="583" spans="2:8" ht="13.5">
      <c r="B583" s="122"/>
      <c r="C583" s="122"/>
      <c r="D583" s="122"/>
      <c r="E583" s="122"/>
      <c r="F583" s="122"/>
      <c r="G583" s="122"/>
      <c r="H583" s="122"/>
    </row>
    <row r="584" spans="2:8" ht="13.5">
      <c r="B584" s="122"/>
      <c r="C584" s="122"/>
      <c r="D584" s="122"/>
      <c r="E584" s="122"/>
      <c r="F584" s="122"/>
      <c r="G584" s="122"/>
      <c r="H584" s="122"/>
    </row>
    <row r="585" spans="2:8" ht="13.5">
      <c r="B585" s="122"/>
      <c r="C585" s="122"/>
      <c r="D585" s="122"/>
      <c r="E585" s="122"/>
      <c r="F585" s="122"/>
      <c r="G585" s="122"/>
      <c r="H585" s="122"/>
    </row>
    <row r="586" spans="2:8" ht="13.5">
      <c r="B586" s="122"/>
      <c r="C586" s="122"/>
      <c r="D586" s="122"/>
      <c r="E586" s="122"/>
      <c r="F586" s="122"/>
      <c r="G586" s="122"/>
      <c r="H586" s="122"/>
    </row>
    <row r="587" spans="2:8" ht="13.5">
      <c r="B587" s="122"/>
      <c r="C587" s="122"/>
      <c r="D587" s="122"/>
      <c r="E587" s="122"/>
      <c r="F587" s="122"/>
      <c r="G587" s="122"/>
      <c r="H587" s="122"/>
    </row>
    <row r="588" spans="2:8" ht="13.5">
      <c r="B588" s="122"/>
      <c r="C588" s="122"/>
      <c r="D588" s="122"/>
      <c r="E588" s="122"/>
      <c r="F588" s="122"/>
      <c r="G588" s="122"/>
      <c r="H588" s="122"/>
    </row>
    <row r="589" spans="2:8" ht="13.5">
      <c r="B589" s="122"/>
      <c r="C589" s="122"/>
      <c r="D589" s="122"/>
      <c r="E589" s="122"/>
      <c r="F589" s="122"/>
      <c r="G589" s="122"/>
      <c r="H589" s="122"/>
    </row>
    <row r="590" spans="2:8" ht="13.5">
      <c r="B590" s="122"/>
      <c r="C590" s="122"/>
      <c r="D590" s="122"/>
      <c r="E590" s="122"/>
      <c r="F590" s="122"/>
      <c r="G590" s="122"/>
      <c r="H590" s="122"/>
    </row>
    <row r="591" spans="2:8" ht="13.5">
      <c r="B591" s="122"/>
      <c r="C591" s="122"/>
      <c r="D591" s="122"/>
      <c r="E591" s="122"/>
      <c r="F591" s="122"/>
      <c r="G591" s="122"/>
      <c r="H591" s="122"/>
    </row>
    <row r="592" spans="2:8" ht="13.5">
      <c r="B592" s="122"/>
      <c r="C592" s="122"/>
      <c r="D592" s="122"/>
      <c r="E592" s="122"/>
      <c r="F592" s="122"/>
      <c r="G592" s="122"/>
      <c r="H592" s="122"/>
    </row>
    <row r="593" spans="2:8" ht="13.5">
      <c r="B593" s="122"/>
      <c r="C593" s="122"/>
      <c r="D593" s="122"/>
      <c r="E593" s="122"/>
      <c r="F593" s="122"/>
      <c r="G593" s="122"/>
      <c r="H593" s="122"/>
    </row>
    <row r="594" spans="2:8" ht="13.5">
      <c r="B594" s="122"/>
      <c r="C594" s="122"/>
      <c r="D594" s="122"/>
      <c r="E594" s="122"/>
      <c r="F594" s="122"/>
      <c r="G594" s="122"/>
      <c r="H594" s="122"/>
    </row>
    <row r="595" spans="2:8" ht="13.5">
      <c r="B595" s="122"/>
      <c r="C595" s="122"/>
      <c r="D595" s="122"/>
      <c r="E595" s="122"/>
      <c r="F595" s="122"/>
      <c r="G595" s="122"/>
      <c r="H595" s="122"/>
    </row>
    <row r="596" spans="2:8" ht="13.5">
      <c r="B596" s="122"/>
      <c r="C596" s="122"/>
      <c r="D596" s="122"/>
      <c r="E596" s="122"/>
      <c r="F596" s="122"/>
      <c r="G596" s="122"/>
      <c r="H596" s="122"/>
    </row>
    <row r="597" spans="2:8" ht="13.5">
      <c r="B597" s="122"/>
      <c r="C597" s="122"/>
      <c r="D597" s="122"/>
      <c r="E597" s="122"/>
      <c r="F597" s="122"/>
      <c r="G597" s="122"/>
      <c r="H597" s="122"/>
    </row>
    <row r="598" spans="2:8" ht="13.5">
      <c r="B598" s="122"/>
      <c r="C598" s="122"/>
      <c r="D598" s="122"/>
      <c r="E598" s="122"/>
      <c r="F598" s="122"/>
      <c r="G598" s="122"/>
      <c r="H598" s="122"/>
    </row>
    <row r="599" spans="2:8" ht="13.5">
      <c r="B599" s="122"/>
      <c r="C599" s="122"/>
      <c r="D599" s="122"/>
      <c r="E599" s="122"/>
      <c r="F599" s="122"/>
      <c r="G599" s="122"/>
      <c r="H599" s="122"/>
    </row>
    <row r="600" spans="2:8" ht="13.5">
      <c r="B600" s="122"/>
      <c r="C600" s="122"/>
      <c r="D600" s="122"/>
      <c r="E600" s="122"/>
      <c r="F600" s="122"/>
      <c r="G600" s="122"/>
      <c r="H600" s="122"/>
    </row>
    <row r="601" spans="2:8" ht="13.5">
      <c r="B601" s="122"/>
      <c r="C601" s="122"/>
      <c r="D601" s="122"/>
      <c r="E601" s="122"/>
      <c r="F601" s="122"/>
      <c r="G601" s="122"/>
      <c r="H601" s="122"/>
    </row>
    <row r="602" spans="2:8" ht="13.5">
      <c r="B602" s="122"/>
      <c r="C602" s="122"/>
      <c r="D602" s="122"/>
      <c r="E602" s="122"/>
      <c r="F602" s="122"/>
      <c r="G602" s="122"/>
      <c r="H602" s="122"/>
    </row>
    <row r="603" spans="2:8" ht="13.5">
      <c r="B603" s="122"/>
      <c r="C603" s="122"/>
      <c r="D603" s="122"/>
      <c r="E603" s="122"/>
      <c r="F603" s="122"/>
      <c r="G603" s="122"/>
      <c r="H603" s="122"/>
    </row>
    <row r="604" spans="2:8" ht="13.5">
      <c r="B604" s="122"/>
      <c r="C604" s="122"/>
      <c r="D604" s="122"/>
      <c r="E604" s="122"/>
      <c r="F604" s="122"/>
      <c r="G604" s="122"/>
      <c r="H604" s="122"/>
    </row>
    <row r="605" spans="2:8" ht="13.5">
      <c r="B605" s="122"/>
      <c r="C605" s="122"/>
      <c r="D605" s="122"/>
      <c r="E605" s="122"/>
      <c r="F605" s="122"/>
      <c r="G605" s="122"/>
      <c r="H605" s="122"/>
    </row>
    <row r="606" spans="2:8" ht="13.5">
      <c r="B606" s="122"/>
      <c r="C606" s="122"/>
      <c r="D606" s="122"/>
      <c r="E606" s="122"/>
      <c r="F606" s="122"/>
      <c r="G606" s="122"/>
      <c r="H606" s="122"/>
    </row>
    <row r="607" spans="2:8" ht="13.5">
      <c r="B607" s="122"/>
      <c r="C607" s="122"/>
      <c r="D607" s="122"/>
      <c r="E607" s="122"/>
      <c r="F607" s="122"/>
      <c r="G607" s="122"/>
      <c r="H607" s="122"/>
    </row>
    <row r="608" spans="2:8" ht="13.5">
      <c r="B608" s="122"/>
      <c r="C608" s="122"/>
      <c r="D608" s="122"/>
      <c r="E608" s="122"/>
      <c r="F608" s="122"/>
      <c r="G608" s="122"/>
      <c r="H608" s="122"/>
    </row>
    <row r="609" spans="2:8" ht="13.5">
      <c r="B609" s="122"/>
      <c r="C609" s="122"/>
      <c r="D609" s="122"/>
      <c r="E609" s="122"/>
      <c r="F609" s="122"/>
      <c r="G609" s="122"/>
      <c r="H609" s="122"/>
    </row>
    <row r="610" spans="2:8" ht="13.5">
      <c r="B610" s="122"/>
      <c r="C610" s="122"/>
      <c r="D610" s="122"/>
      <c r="E610" s="122"/>
      <c r="F610" s="122"/>
      <c r="G610" s="122"/>
      <c r="H610" s="122"/>
    </row>
    <row r="611" spans="2:8" ht="13.5">
      <c r="B611" s="122"/>
      <c r="C611" s="122"/>
      <c r="D611" s="122"/>
      <c r="E611" s="122"/>
      <c r="F611" s="122"/>
      <c r="G611" s="122"/>
      <c r="H611" s="122"/>
    </row>
    <row r="612" spans="2:8" ht="13.5">
      <c r="B612" s="122"/>
      <c r="C612" s="122"/>
      <c r="D612" s="122"/>
      <c r="E612" s="122"/>
      <c r="F612" s="122"/>
      <c r="G612" s="122"/>
      <c r="H612" s="122"/>
    </row>
    <row r="613" spans="2:8" ht="13.5">
      <c r="B613" s="122"/>
      <c r="C613" s="122"/>
      <c r="D613" s="122"/>
      <c r="E613" s="122"/>
      <c r="F613" s="122"/>
      <c r="G613" s="122"/>
      <c r="H613" s="122"/>
    </row>
    <row r="614" spans="2:8" ht="13.5">
      <c r="B614" s="122"/>
      <c r="C614" s="122"/>
      <c r="D614" s="122"/>
      <c r="E614" s="122"/>
      <c r="F614" s="122"/>
      <c r="G614" s="122"/>
      <c r="H614" s="122"/>
    </row>
    <row r="615" spans="2:8" ht="13.5">
      <c r="B615" s="122"/>
      <c r="C615" s="122"/>
      <c r="D615" s="122"/>
      <c r="E615" s="122"/>
      <c r="F615" s="122"/>
      <c r="G615" s="122"/>
      <c r="H615" s="122"/>
    </row>
    <row r="616" spans="2:8" ht="13.5">
      <c r="B616" s="122"/>
      <c r="C616" s="122"/>
      <c r="D616" s="122"/>
      <c r="E616" s="122"/>
      <c r="F616" s="122"/>
      <c r="G616" s="122"/>
      <c r="H616" s="122"/>
    </row>
    <row r="617" spans="2:8" ht="13.5">
      <c r="B617" s="122"/>
      <c r="C617" s="122"/>
      <c r="D617" s="122"/>
      <c r="E617" s="122"/>
      <c r="F617" s="122"/>
      <c r="G617" s="122"/>
      <c r="H617" s="122"/>
    </row>
    <row r="618" spans="2:8" ht="13.5">
      <c r="B618" s="122"/>
      <c r="C618" s="122"/>
      <c r="D618" s="122"/>
      <c r="E618" s="122"/>
      <c r="F618" s="122"/>
      <c r="G618" s="122"/>
      <c r="H618" s="122"/>
    </row>
    <row r="619" spans="2:8" ht="13.5">
      <c r="B619" s="122"/>
      <c r="C619" s="122"/>
      <c r="D619" s="122"/>
      <c r="E619" s="122"/>
      <c r="F619" s="122"/>
      <c r="G619" s="122"/>
      <c r="H619" s="122"/>
    </row>
    <row r="620" spans="2:8" ht="13.5">
      <c r="B620" s="122"/>
      <c r="C620" s="122"/>
      <c r="D620" s="122"/>
      <c r="E620" s="122"/>
      <c r="F620" s="122"/>
      <c r="G620" s="122"/>
      <c r="H620" s="122"/>
    </row>
    <row r="621" spans="2:8" ht="13.5">
      <c r="B621" s="122"/>
      <c r="C621" s="122"/>
      <c r="D621" s="122"/>
      <c r="E621" s="122"/>
      <c r="F621" s="122"/>
      <c r="G621" s="122"/>
      <c r="H621" s="122"/>
    </row>
    <row r="622" spans="2:8" ht="13.5">
      <c r="B622" s="122"/>
      <c r="C622" s="122"/>
      <c r="D622" s="122"/>
      <c r="E622" s="122"/>
      <c r="F622" s="122"/>
      <c r="G622" s="122"/>
      <c r="H622" s="122"/>
    </row>
    <row r="623" spans="2:8" ht="13.5">
      <c r="B623" s="122"/>
      <c r="C623" s="122"/>
      <c r="D623" s="122"/>
      <c r="E623" s="122"/>
      <c r="F623" s="122"/>
      <c r="G623" s="122"/>
      <c r="H623" s="122"/>
    </row>
    <row r="624" spans="2:8" ht="13.5">
      <c r="B624" s="122"/>
      <c r="C624" s="122"/>
      <c r="D624" s="122"/>
      <c r="E624" s="122"/>
      <c r="F624" s="122"/>
      <c r="G624" s="122"/>
      <c r="H624" s="122"/>
    </row>
    <row r="625" spans="2:8" ht="13.5">
      <c r="B625" s="122"/>
      <c r="C625" s="122"/>
      <c r="D625" s="122"/>
      <c r="E625" s="122"/>
      <c r="F625" s="122"/>
      <c r="G625" s="122"/>
      <c r="H625" s="122"/>
    </row>
    <row r="626" spans="2:8" ht="13.5">
      <c r="B626" s="122"/>
      <c r="C626" s="122"/>
      <c r="D626" s="122"/>
      <c r="E626" s="122"/>
      <c r="F626" s="122"/>
      <c r="G626" s="122"/>
      <c r="H626" s="122"/>
    </row>
    <row r="627" spans="2:8" ht="13.5">
      <c r="B627" s="122"/>
      <c r="C627" s="122"/>
      <c r="D627" s="122"/>
      <c r="E627" s="122"/>
      <c r="F627" s="122"/>
      <c r="G627" s="122"/>
      <c r="H627" s="122"/>
    </row>
    <row r="628" spans="2:8" ht="13.5">
      <c r="B628" s="122"/>
      <c r="C628" s="122"/>
      <c r="D628" s="122"/>
      <c r="E628" s="122"/>
      <c r="F628" s="122"/>
      <c r="G628" s="122"/>
      <c r="H628" s="122"/>
    </row>
    <row r="629" spans="2:8" ht="13.5">
      <c r="B629" s="122"/>
      <c r="C629" s="122"/>
      <c r="D629" s="122"/>
      <c r="E629" s="122"/>
      <c r="F629" s="122"/>
      <c r="G629" s="122"/>
      <c r="H629" s="122"/>
    </row>
    <row r="630" spans="2:8" ht="13.5">
      <c r="B630" s="122"/>
      <c r="C630" s="122"/>
      <c r="D630" s="122"/>
      <c r="E630" s="122"/>
      <c r="F630" s="122"/>
      <c r="G630" s="122"/>
      <c r="H630" s="122"/>
    </row>
    <row r="631" spans="2:8" ht="13.5">
      <c r="B631" s="122"/>
      <c r="C631" s="122"/>
      <c r="D631" s="122"/>
      <c r="E631" s="122"/>
      <c r="F631" s="122"/>
      <c r="G631" s="122"/>
      <c r="H631" s="122"/>
    </row>
    <row r="632" spans="2:8" ht="13.5">
      <c r="B632" s="122"/>
      <c r="C632" s="122"/>
      <c r="D632" s="122"/>
      <c r="E632" s="122"/>
      <c r="F632" s="122"/>
      <c r="G632" s="122"/>
      <c r="H632" s="122"/>
    </row>
    <row r="633" spans="2:8" ht="13.5">
      <c r="B633" s="122"/>
      <c r="C633" s="122"/>
      <c r="D633" s="122"/>
      <c r="E633" s="122"/>
      <c r="F633" s="122"/>
      <c r="G633" s="122"/>
      <c r="H633" s="122"/>
    </row>
    <row r="634" spans="2:8" ht="13.5">
      <c r="B634" s="122"/>
      <c r="C634" s="122"/>
      <c r="D634" s="122"/>
      <c r="E634" s="122"/>
      <c r="F634" s="122"/>
      <c r="G634" s="122"/>
      <c r="H634" s="122"/>
    </row>
    <row r="635" spans="2:8" ht="13.5">
      <c r="B635" s="122"/>
      <c r="C635" s="122"/>
      <c r="D635" s="122"/>
      <c r="E635" s="122"/>
      <c r="F635" s="122"/>
      <c r="G635" s="122"/>
      <c r="H635" s="122"/>
    </row>
    <row r="636" spans="2:8" ht="13.5">
      <c r="B636" s="122"/>
      <c r="C636" s="122"/>
      <c r="D636" s="122"/>
      <c r="E636" s="122"/>
      <c r="F636" s="122"/>
      <c r="G636" s="122"/>
      <c r="H636" s="122"/>
    </row>
    <row r="637" spans="2:8" ht="13.5">
      <c r="B637" s="122"/>
      <c r="C637" s="122"/>
      <c r="D637" s="122"/>
      <c r="E637" s="122"/>
      <c r="F637" s="122"/>
      <c r="G637" s="122"/>
      <c r="H637" s="122"/>
    </row>
    <row r="638" spans="2:8" ht="13.5">
      <c r="B638" s="122"/>
      <c r="C638" s="122"/>
      <c r="D638" s="122"/>
      <c r="E638" s="122"/>
      <c r="F638" s="122"/>
      <c r="G638" s="122"/>
      <c r="H638" s="122"/>
    </row>
    <row r="639" spans="2:8" ht="13.5">
      <c r="B639" s="122"/>
      <c r="C639" s="122"/>
      <c r="D639" s="122"/>
      <c r="E639" s="122"/>
      <c r="F639" s="122"/>
      <c r="G639" s="122"/>
      <c r="H639" s="122"/>
    </row>
    <row r="640" spans="2:8" ht="13.5">
      <c r="B640" s="122"/>
      <c r="C640" s="122"/>
      <c r="D640" s="122"/>
      <c r="E640" s="122"/>
      <c r="F640" s="122"/>
      <c r="G640" s="122"/>
      <c r="H640" s="122"/>
    </row>
    <row r="641" spans="2:8" ht="13.5">
      <c r="B641" s="122"/>
      <c r="C641" s="122"/>
      <c r="D641" s="122"/>
      <c r="E641" s="122"/>
      <c r="F641" s="122"/>
      <c r="G641" s="122"/>
      <c r="H641" s="122"/>
    </row>
    <row r="642" spans="2:8" ht="13.5">
      <c r="B642" s="122"/>
      <c r="C642" s="122"/>
      <c r="D642" s="122"/>
      <c r="E642" s="122"/>
      <c r="F642" s="122"/>
      <c r="G642" s="122"/>
      <c r="H642" s="122"/>
    </row>
    <row r="643" spans="2:8" ht="13.5">
      <c r="B643" s="122"/>
      <c r="C643" s="122"/>
      <c r="D643" s="122"/>
      <c r="E643" s="122"/>
      <c r="F643" s="122"/>
      <c r="G643" s="122"/>
      <c r="H643" s="122"/>
    </row>
    <row r="644" spans="2:8" ht="13.5">
      <c r="B644" s="122"/>
      <c r="C644" s="122"/>
      <c r="D644" s="122"/>
      <c r="E644" s="122"/>
      <c r="F644" s="122"/>
      <c r="G644" s="122"/>
      <c r="H644" s="122"/>
    </row>
    <row r="645" spans="2:8" ht="13.5">
      <c r="B645" s="122"/>
      <c r="C645" s="122"/>
      <c r="D645" s="122"/>
      <c r="E645" s="122"/>
      <c r="F645" s="122"/>
      <c r="G645" s="122"/>
      <c r="H645" s="122"/>
    </row>
    <row r="646" spans="2:8" ht="13.5">
      <c r="B646" s="122"/>
      <c r="C646" s="122"/>
      <c r="D646" s="122"/>
      <c r="E646" s="122"/>
      <c r="F646" s="122"/>
      <c r="G646" s="122"/>
      <c r="H646" s="122"/>
    </row>
    <row r="647" spans="2:8" ht="13.5">
      <c r="B647" s="122"/>
      <c r="C647" s="122"/>
      <c r="D647" s="122"/>
      <c r="E647" s="122"/>
      <c r="F647" s="122"/>
      <c r="G647" s="122"/>
      <c r="H647" s="122"/>
    </row>
    <row r="648" spans="2:8" ht="13.5">
      <c r="B648" s="122"/>
      <c r="C648" s="122"/>
      <c r="D648" s="122"/>
      <c r="E648" s="122"/>
      <c r="F648" s="122"/>
      <c r="G648" s="122"/>
      <c r="H648" s="122"/>
    </row>
    <row r="649" spans="2:8" ht="13.5">
      <c r="B649" s="122"/>
      <c r="C649" s="122"/>
      <c r="D649" s="122"/>
      <c r="E649" s="122"/>
      <c r="F649" s="122"/>
      <c r="G649" s="122"/>
      <c r="H649" s="122"/>
    </row>
    <row r="650" spans="2:8" ht="13.5">
      <c r="B650" s="122"/>
      <c r="C650" s="122"/>
      <c r="D650" s="122"/>
      <c r="E650" s="122"/>
      <c r="F650" s="122"/>
      <c r="G650" s="122"/>
      <c r="H650" s="122"/>
    </row>
    <row r="651" spans="2:8" ht="13.5">
      <c r="B651" s="122"/>
      <c r="C651" s="122"/>
      <c r="D651" s="122"/>
      <c r="E651" s="122"/>
      <c r="F651" s="122"/>
      <c r="G651" s="122"/>
      <c r="H651" s="122"/>
    </row>
    <row r="652" spans="2:8" ht="13.5">
      <c r="B652" s="122"/>
      <c r="C652" s="122"/>
      <c r="D652" s="122"/>
      <c r="E652" s="122"/>
      <c r="F652" s="122"/>
      <c r="G652" s="122"/>
      <c r="H652" s="122"/>
    </row>
    <row r="653" spans="2:8" ht="13.5">
      <c r="B653" s="122"/>
      <c r="C653" s="122"/>
      <c r="D653" s="122"/>
      <c r="E653" s="122"/>
      <c r="F653" s="122"/>
      <c r="G653" s="122"/>
      <c r="H653" s="122"/>
    </row>
    <row r="654" spans="2:8" ht="13.5">
      <c r="B654" s="122"/>
      <c r="C654" s="122"/>
      <c r="D654" s="122"/>
      <c r="E654" s="122"/>
      <c r="F654" s="122"/>
      <c r="G654" s="122"/>
      <c r="H654" s="122"/>
    </row>
    <row r="655" spans="2:8" ht="13.5">
      <c r="B655" s="122"/>
      <c r="C655" s="122"/>
      <c r="D655" s="122"/>
      <c r="E655" s="122"/>
      <c r="F655" s="122"/>
      <c r="G655" s="122"/>
      <c r="H655" s="122"/>
    </row>
    <row r="656" spans="2:8" ht="13.5">
      <c r="B656" s="122"/>
      <c r="C656" s="122"/>
      <c r="D656" s="122"/>
      <c r="E656" s="122"/>
      <c r="F656" s="122"/>
      <c r="G656" s="122"/>
      <c r="H656" s="122"/>
    </row>
    <row r="657" spans="2:8" ht="13.5">
      <c r="B657" s="122"/>
      <c r="C657" s="122"/>
      <c r="D657" s="122"/>
      <c r="E657" s="122"/>
      <c r="F657" s="122"/>
      <c r="G657" s="122"/>
      <c r="H657" s="122"/>
    </row>
    <row r="658" spans="2:8" ht="13.5">
      <c r="B658" s="122"/>
      <c r="C658" s="122"/>
      <c r="D658" s="122"/>
      <c r="E658" s="122"/>
      <c r="F658" s="122"/>
      <c r="G658" s="122"/>
      <c r="H658" s="122"/>
    </row>
    <row r="659" spans="2:8" ht="13.5">
      <c r="B659" s="122"/>
      <c r="C659" s="122"/>
      <c r="D659" s="122"/>
      <c r="E659" s="122"/>
      <c r="F659" s="122"/>
      <c r="G659" s="122"/>
      <c r="H659" s="122"/>
    </row>
    <row r="660" spans="2:8" ht="13.5">
      <c r="B660" s="122"/>
      <c r="C660" s="122"/>
      <c r="D660" s="122"/>
      <c r="E660" s="122"/>
      <c r="F660" s="122"/>
      <c r="G660" s="122"/>
      <c r="H660" s="122"/>
    </row>
    <row r="661" spans="2:8" ht="13.5">
      <c r="B661" s="122"/>
      <c r="C661" s="122"/>
      <c r="D661" s="122"/>
      <c r="E661" s="122"/>
      <c r="F661" s="122"/>
      <c r="G661" s="122"/>
      <c r="H661" s="122"/>
    </row>
    <row r="662" spans="2:8" ht="13.5">
      <c r="B662" s="122"/>
      <c r="C662" s="122"/>
      <c r="D662" s="122"/>
      <c r="E662" s="122"/>
      <c r="F662" s="122"/>
      <c r="G662" s="122"/>
      <c r="H662" s="122"/>
    </row>
    <row r="663" spans="2:8" ht="13.5">
      <c r="B663" s="122"/>
      <c r="C663" s="122"/>
      <c r="D663" s="122"/>
      <c r="E663" s="122"/>
      <c r="F663" s="122"/>
      <c r="G663" s="122"/>
      <c r="H663" s="122"/>
    </row>
    <row r="664" spans="2:8" ht="13.5">
      <c r="B664" s="122"/>
      <c r="C664" s="122"/>
      <c r="D664" s="122"/>
      <c r="E664" s="122"/>
      <c r="F664" s="122"/>
      <c r="G664" s="122"/>
      <c r="H664" s="122"/>
    </row>
    <row r="665" spans="2:8" ht="13.5">
      <c r="B665" s="122"/>
      <c r="C665" s="122"/>
      <c r="D665" s="122"/>
      <c r="E665" s="122"/>
      <c r="F665" s="122"/>
      <c r="G665" s="122"/>
      <c r="H665" s="122"/>
    </row>
    <row r="666" spans="2:8" ht="13.5">
      <c r="B666" s="122"/>
      <c r="C666" s="122"/>
      <c r="D666" s="122"/>
      <c r="E666" s="122"/>
      <c r="F666" s="122"/>
      <c r="G666" s="122"/>
      <c r="H666" s="122"/>
    </row>
    <row r="667" spans="2:8" ht="13.5">
      <c r="B667" s="122"/>
      <c r="C667" s="122"/>
      <c r="D667" s="122"/>
      <c r="E667" s="122"/>
      <c r="F667" s="122"/>
      <c r="G667" s="122"/>
      <c r="H667" s="122"/>
    </row>
    <row r="668" spans="2:8" ht="13.5">
      <c r="B668" s="122"/>
      <c r="C668" s="122"/>
      <c r="D668" s="122"/>
      <c r="E668" s="122"/>
      <c r="F668" s="122"/>
      <c r="G668" s="122"/>
      <c r="H668" s="122"/>
    </row>
    <row r="669" spans="2:8" ht="13.5">
      <c r="B669" s="122"/>
      <c r="C669" s="122"/>
      <c r="D669" s="122"/>
      <c r="E669" s="122"/>
      <c r="F669" s="122"/>
      <c r="G669" s="122"/>
      <c r="H669" s="122"/>
    </row>
    <row r="670" spans="2:8" ht="13.5">
      <c r="B670" s="122"/>
      <c r="C670" s="122"/>
      <c r="D670" s="122"/>
      <c r="E670" s="122"/>
      <c r="F670" s="122"/>
      <c r="G670" s="122"/>
      <c r="H670" s="122"/>
    </row>
    <row r="671" spans="2:8" ht="13.5">
      <c r="B671" s="122"/>
      <c r="C671" s="122"/>
      <c r="D671" s="122"/>
      <c r="E671" s="122"/>
      <c r="F671" s="122"/>
      <c r="G671" s="122"/>
      <c r="H671" s="122"/>
    </row>
    <row r="672" spans="2:8" ht="13.5">
      <c r="B672" s="122"/>
      <c r="C672" s="122"/>
      <c r="D672" s="122"/>
      <c r="E672" s="122"/>
      <c r="F672" s="122"/>
      <c r="G672" s="122"/>
      <c r="H672" s="122"/>
    </row>
    <row r="673" spans="2:8" ht="13.5">
      <c r="B673" s="122"/>
      <c r="C673" s="122"/>
      <c r="D673" s="122"/>
      <c r="E673" s="122"/>
      <c r="F673" s="122"/>
      <c r="G673" s="122"/>
      <c r="H673" s="122"/>
    </row>
    <row r="674" spans="2:8" ht="13.5">
      <c r="B674" s="122"/>
      <c r="C674" s="122"/>
      <c r="D674" s="122"/>
      <c r="E674" s="122"/>
      <c r="F674" s="122"/>
      <c r="G674" s="122"/>
      <c r="H674" s="122"/>
    </row>
    <row r="675" spans="2:8" ht="13.5">
      <c r="B675" s="122"/>
      <c r="C675" s="122"/>
      <c r="D675" s="122"/>
      <c r="E675" s="122"/>
      <c r="F675" s="122"/>
      <c r="G675" s="122"/>
      <c r="H675" s="122"/>
    </row>
    <row r="676" spans="2:8" ht="13.5">
      <c r="B676" s="122"/>
      <c r="C676" s="122"/>
      <c r="D676" s="122"/>
      <c r="E676" s="122"/>
      <c r="F676" s="122"/>
      <c r="G676" s="122"/>
      <c r="H676" s="122"/>
    </row>
    <row r="677" spans="2:8" ht="13.5">
      <c r="B677" s="122"/>
      <c r="C677" s="122"/>
      <c r="D677" s="122"/>
      <c r="E677" s="122"/>
      <c r="F677" s="122"/>
      <c r="G677" s="122"/>
      <c r="H677" s="122"/>
    </row>
    <row r="678" spans="2:8" ht="13.5">
      <c r="B678" s="122"/>
      <c r="C678" s="122"/>
      <c r="D678" s="122"/>
      <c r="E678" s="122"/>
      <c r="F678" s="122"/>
      <c r="G678" s="122"/>
      <c r="H678" s="122"/>
    </row>
    <row r="679" spans="2:8" ht="13.5">
      <c r="B679" s="122"/>
      <c r="C679" s="122"/>
      <c r="D679" s="122"/>
      <c r="E679" s="122"/>
      <c r="F679" s="122"/>
      <c r="G679" s="122"/>
      <c r="H679" s="122"/>
    </row>
    <row r="680" spans="2:8" ht="13.5">
      <c r="B680" s="122"/>
      <c r="C680" s="122"/>
      <c r="D680" s="122"/>
      <c r="E680" s="122"/>
      <c r="F680" s="122"/>
      <c r="G680" s="122"/>
      <c r="H680" s="122"/>
    </row>
    <row r="681" spans="2:8" ht="13.5">
      <c r="B681" s="122"/>
      <c r="C681" s="122"/>
      <c r="D681" s="122"/>
      <c r="E681" s="122"/>
      <c r="F681" s="122"/>
      <c r="G681" s="122"/>
      <c r="H681" s="122"/>
    </row>
    <row r="682" spans="2:8" ht="13.5">
      <c r="B682" s="122"/>
      <c r="C682" s="122"/>
      <c r="D682" s="122"/>
      <c r="E682" s="122"/>
      <c r="F682" s="122"/>
      <c r="G682" s="122"/>
      <c r="H682" s="122"/>
    </row>
    <row r="683" spans="2:8" ht="13.5">
      <c r="B683" s="122"/>
      <c r="C683" s="122"/>
      <c r="D683" s="122"/>
      <c r="E683" s="122"/>
      <c r="F683" s="122"/>
      <c r="G683" s="122"/>
      <c r="H683" s="122"/>
    </row>
    <row r="684" spans="2:8" ht="13.5">
      <c r="B684" s="122"/>
      <c r="C684" s="122"/>
      <c r="D684" s="122"/>
      <c r="E684" s="122"/>
      <c r="F684" s="122"/>
      <c r="G684" s="122"/>
      <c r="H684" s="122"/>
    </row>
    <row r="685" spans="2:8" ht="13.5">
      <c r="B685" s="122"/>
      <c r="C685" s="122"/>
      <c r="D685" s="122"/>
      <c r="E685" s="122"/>
      <c r="F685" s="122"/>
      <c r="G685" s="122"/>
      <c r="H685" s="122"/>
    </row>
    <row r="686" spans="2:8" ht="13.5">
      <c r="B686" s="122"/>
      <c r="C686" s="122"/>
      <c r="D686" s="122"/>
      <c r="E686" s="122"/>
      <c r="F686" s="122"/>
      <c r="G686" s="122"/>
      <c r="H686" s="122"/>
    </row>
    <row r="687" spans="2:8" ht="13.5">
      <c r="B687" s="122"/>
      <c r="C687" s="122"/>
      <c r="D687" s="122"/>
      <c r="E687" s="122"/>
      <c r="F687" s="122"/>
      <c r="G687" s="122"/>
      <c r="H687" s="122"/>
    </row>
    <row r="688" spans="2:8" ht="13.5">
      <c r="B688" s="122"/>
      <c r="C688" s="122"/>
      <c r="D688" s="122"/>
      <c r="E688" s="122"/>
      <c r="F688" s="122"/>
      <c r="G688" s="122"/>
      <c r="H688" s="122"/>
    </row>
    <row r="689" spans="2:8" ht="13.5">
      <c r="B689" s="122"/>
      <c r="C689" s="122"/>
      <c r="D689" s="122"/>
      <c r="E689" s="122"/>
      <c r="F689" s="122"/>
      <c r="G689" s="122"/>
      <c r="H689" s="122"/>
    </row>
    <row r="690" spans="2:8" ht="13.5">
      <c r="B690" s="122"/>
      <c r="C690" s="122"/>
      <c r="D690" s="122"/>
      <c r="E690" s="122"/>
      <c r="F690" s="122"/>
      <c r="G690" s="122"/>
      <c r="H690" s="122"/>
    </row>
    <row r="691" spans="2:8" ht="13.5">
      <c r="B691" s="122"/>
      <c r="C691" s="122"/>
      <c r="D691" s="122"/>
      <c r="E691" s="122"/>
      <c r="F691" s="122"/>
      <c r="G691" s="122"/>
      <c r="H691" s="122"/>
    </row>
    <row r="692" spans="2:8" ht="13.5">
      <c r="B692" s="122"/>
      <c r="C692" s="122"/>
      <c r="D692" s="122"/>
      <c r="E692" s="122"/>
      <c r="F692" s="122"/>
      <c r="G692" s="122"/>
      <c r="H692" s="122"/>
    </row>
    <row r="693" spans="2:8" ht="13.5">
      <c r="B693" s="122"/>
      <c r="C693" s="122"/>
      <c r="D693" s="122"/>
      <c r="E693" s="122"/>
      <c r="F693" s="122"/>
      <c r="G693" s="122"/>
      <c r="H693" s="122"/>
    </row>
    <row r="694" spans="2:8" ht="13.5">
      <c r="B694" s="122"/>
      <c r="C694" s="122"/>
      <c r="D694" s="122"/>
      <c r="E694" s="122"/>
      <c r="F694" s="122"/>
      <c r="G694" s="122"/>
      <c r="H694" s="122"/>
    </row>
    <row r="695" spans="2:8" ht="13.5">
      <c r="B695" s="122"/>
      <c r="C695" s="122"/>
      <c r="D695" s="122"/>
      <c r="E695" s="122"/>
      <c r="F695" s="122"/>
      <c r="G695" s="122"/>
      <c r="H695" s="122"/>
    </row>
    <row r="696" spans="2:8" ht="13.5">
      <c r="B696" s="122"/>
      <c r="C696" s="122"/>
      <c r="D696" s="122"/>
      <c r="E696" s="122"/>
      <c r="F696" s="122"/>
      <c r="G696" s="122"/>
      <c r="H696" s="122"/>
    </row>
    <row r="697" spans="2:8" ht="13.5">
      <c r="B697" s="122"/>
      <c r="C697" s="122"/>
      <c r="D697" s="122"/>
      <c r="E697" s="122"/>
      <c r="F697" s="122"/>
      <c r="G697" s="122"/>
      <c r="H697" s="122"/>
    </row>
    <row r="698" spans="2:8" ht="13.5">
      <c r="B698" s="122"/>
      <c r="C698" s="122"/>
      <c r="D698" s="122"/>
      <c r="E698" s="122"/>
      <c r="F698" s="122"/>
      <c r="G698" s="122"/>
      <c r="H698" s="122"/>
    </row>
    <row r="699" spans="2:8" ht="13.5">
      <c r="B699" s="122"/>
      <c r="C699" s="122"/>
      <c r="D699" s="122"/>
      <c r="E699" s="122"/>
      <c r="F699" s="122"/>
      <c r="G699" s="122"/>
      <c r="H699" s="122"/>
    </row>
    <row r="700" spans="2:8" ht="13.5">
      <c r="B700" s="122"/>
      <c r="C700" s="122"/>
      <c r="D700" s="122"/>
      <c r="E700" s="122"/>
      <c r="F700" s="122"/>
      <c r="G700" s="122"/>
      <c r="H700" s="122"/>
    </row>
    <row r="701" spans="2:8" ht="13.5">
      <c r="B701" s="122"/>
      <c r="C701" s="122"/>
      <c r="D701" s="122"/>
      <c r="E701" s="122"/>
      <c r="F701" s="122"/>
      <c r="G701" s="122"/>
      <c r="H701" s="122"/>
    </row>
    <row r="702" spans="2:8" ht="13.5">
      <c r="B702" s="122"/>
      <c r="C702" s="122"/>
      <c r="D702" s="122"/>
      <c r="E702" s="122"/>
      <c r="F702" s="122"/>
      <c r="G702" s="122"/>
      <c r="H702" s="122"/>
    </row>
    <row r="703" spans="2:8" ht="13.5">
      <c r="B703" s="122"/>
      <c r="C703" s="122"/>
      <c r="D703" s="122"/>
      <c r="E703" s="122"/>
      <c r="F703" s="122"/>
      <c r="G703" s="122"/>
      <c r="H703" s="122"/>
    </row>
    <row r="704" spans="2:8" ht="13.5">
      <c r="B704" s="122"/>
      <c r="C704" s="122"/>
      <c r="D704" s="122"/>
      <c r="E704" s="122"/>
      <c r="F704" s="122"/>
      <c r="G704" s="122"/>
      <c r="H704" s="122"/>
    </row>
    <row r="705" spans="2:8" ht="13.5">
      <c r="B705" s="122"/>
      <c r="C705" s="122"/>
      <c r="D705" s="122"/>
      <c r="E705" s="122"/>
      <c r="F705" s="122"/>
      <c r="G705" s="122"/>
      <c r="H705" s="122"/>
    </row>
    <row r="706" spans="2:8" ht="13.5">
      <c r="B706" s="122"/>
      <c r="C706" s="122"/>
      <c r="D706" s="122"/>
      <c r="E706" s="122"/>
      <c r="F706" s="122"/>
      <c r="G706" s="122"/>
      <c r="H706" s="122"/>
    </row>
    <row r="707" spans="2:8" ht="13.5">
      <c r="B707" s="122"/>
      <c r="C707" s="122"/>
      <c r="D707" s="122"/>
      <c r="E707" s="122"/>
      <c r="F707" s="122"/>
      <c r="G707" s="122"/>
      <c r="H707" s="122"/>
    </row>
    <row r="708" spans="2:8" ht="13.5">
      <c r="B708" s="122"/>
      <c r="C708" s="122"/>
      <c r="D708" s="122"/>
      <c r="E708" s="122"/>
      <c r="F708" s="122"/>
      <c r="G708" s="122"/>
      <c r="H708" s="122"/>
    </row>
    <row r="709" spans="2:8" ht="13.5">
      <c r="B709" s="122"/>
      <c r="C709" s="122"/>
      <c r="D709" s="122"/>
      <c r="E709" s="122"/>
      <c r="F709" s="122"/>
      <c r="G709" s="122"/>
      <c r="H709" s="122"/>
    </row>
    <row r="710" spans="2:8" ht="13.5">
      <c r="B710" s="122"/>
      <c r="C710" s="122"/>
      <c r="D710" s="122"/>
      <c r="E710" s="122"/>
      <c r="F710" s="122"/>
      <c r="G710" s="122"/>
      <c r="H710" s="122"/>
    </row>
    <row r="711" spans="2:8" ht="13.5">
      <c r="B711" s="122"/>
      <c r="C711" s="122"/>
      <c r="D711" s="122"/>
      <c r="E711" s="122"/>
      <c r="F711" s="122"/>
      <c r="G711" s="122"/>
      <c r="H711" s="122"/>
    </row>
    <row r="712" spans="2:8" ht="13.5">
      <c r="B712" s="122"/>
      <c r="C712" s="122"/>
      <c r="D712" s="122"/>
      <c r="E712" s="122"/>
      <c r="F712" s="122"/>
      <c r="G712" s="122"/>
      <c r="H712" s="122"/>
    </row>
    <row r="713" spans="2:8" ht="13.5">
      <c r="B713" s="122"/>
      <c r="C713" s="122"/>
      <c r="D713" s="122"/>
      <c r="E713" s="122"/>
      <c r="F713" s="122"/>
      <c r="G713" s="122"/>
      <c r="H713" s="122"/>
    </row>
    <row r="714" spans="2:8" ht="13.5">
      <c r="B714" s="122"/>
      <c r="C714" s="122"/>
      <c r="D714" s="122"/>
      <c r="E714" s="122"/>
      <c r="F714" s="122"/>
      <c r="G714" s="122"/>
      <c r="H714" s="122"/>
    </row>
    <row r="715" spans="2:8" ht="13.5">
      <c r="B715" s="122"/>
      <c r="C715" s="122"/>
      <c r="D715" s="122"/>
      <c r="E715" s="122"/>
      <c r="F715" s="122"/>
      <c r="G715" s="122"/>
      <c r="H715" s="122"/>
    </row>
    <row r="716" spans="2:8" ht="13.5">
      <c r="B716" s="122"/>
      <c r="C716" s="122"/>
      <c r="D716" s="122"/>
      <c r="E716" s="122"/>
      <c r="F716" s="122"/>
      <c r="G716" s="122"/>
      <c r="H716" s="122"/>
    </row>
    <row r="717" spans="2:8" ht="13.5">
      <c r="B717" s="122"/>
      <c r="C717" s="122"/>
      <c r="D717" s="122"/>
      <c r="E717" s="122"/>
      <c r="F717" s="122"/>
      <c r="G717" s="122"/>
      <c r="H717" s="122"/>
    </row>
    <row r="718" spans="2:8" ht="13.5">
      <c r="B718" s="122"/>
      <c r="C718" s="122"/>
      <c r="D718" s="122"/>
      <c r="E718" s="122"/>
      <c r="F718" s="122"/>
      <c r="G718" s="122"/>
      <c r="H718" s="122"/>
    </row>
    <row r="719" spans="2:8" ht="13.5">
      <c r="B719" s="122"/>
      <c r="C719" s="122"/>
      <c r="D719" s="122"/>
      <c r="E719" s="122"/>
      <c r="F719" s="122"/>
      <c r="G719" s="122"/>
      <c r="H719" s="122"/>
    </row>
    <row r="720" spans="2:8" ht="13.5">
      <c r="B720" s="122"/>
      <c r="C720" s="122"/>
      <c r="D720" s="122"/>
      <c r="E720" s="122"/>
      <c r="F720" s="122"/>
      <c r="G720" s="122"/>
      <c r="H720" s="122"/>
    </row>
    <row r="721" spans="2:8" ht="13.5">
      <c r="B721" s="122"/>
      <c r="C721" s="122"/>
      <c r="D721" s="122"/>
      <c r="E721" s="122"/>
      <c r="F721" s="122"/>
      <c r="G721" s="122"/>
      <c r="H721" s="122"/>
    </row>
    <row r="722" spans="2:8" ht="13.5">
      <c r="B722" s="122"/>
      <c r="C722" s="122"/>
      <c r="D722" s="122"/>
      <c r="E722" s="122"/>
      <c r="F722" s="122"/>
      <c r="G722" s="122"/>
      <c r="H722" s="122"/>
    </row>
    <row r="723" spans="2:8" ht="13.5">
      <c r="B723" s="122"/>
      <c r="C723" s="122"/>
      <c r="D723" s="122"/>
      <c r="E723" s="122"/>
      <c r="F723" s="122"/>
      <c r="G723" s="122"/>
      <c r="H723" s="122"/>
    </row>
    <row r="724" spans="2:8" ht="13.5">
      <c r="B724" s="122"/>
      <c r="C724" s="122"/>
      <c r="D724" s="122"/>
      <c r="E724" s="122"/>
      <c r="F724" s="122"/>
      <c r="G724" s="122"/>
      <c r="H724" s="122"/>
    </row>
    <row r="725" spans="2:8" ht="13.5">
      <c r="B725" s="122"/>
      <c r="C725" s="122"/>
      <c r="D725" s="122"/>
      <c r="E725" s="122"/>
      <c r="F725" s="122"/>
      <c r="G725" s="122"/>
      <c r="H725" s="122"/>
    </row>
    <row r="726" spans="2:8" ht="13.5">
      <c r="B726" s="122"/>
      <c r="C726" s="122"/>
      <c r="D726" s="122"/>
      <c r="E726" s="122"/>
      <c r="F726" s="122"/>
      <c r="G726" s="122"/>
      <c r="H726" s="122"/>
    </row>
    <row r="727" spans="2:8" ht="13.5">
      <c r="B727" s="122"/>
      <c r="C727" s="122"/>
      <c r="D727" s="122"/>
      <c r="E727" s="122"/>
      <c r="F727" s="122"/>
      <c r="G727" s="122"/>
      <c r="H727" s="122"/>
    </row>
    <row r="728" spans="2:8" ht="13.5">
      <c r="B728" s="122"/>
      <c r="C728" s="122"/>
      <c r="D728" s="122"/>
      <c r="E728" s="122"/>
      <c r="F728" s="122"/>
      <c r="G728" s="122"/>
      <c r="H728" s="122"/>
    </row>
    <row r="729" spans="2:8" ht="13.5">
      <c r="B729" s="122"/>
      <c r="C729" s="122"/>
      <c r="D729" s="122"/>
      <c r="E729" s="122"/>
      <c r="F729" s="122"/>
      <c r="G729" s="122"/>
      <c r="H729" s="122"/>
    </row>
    <row r="730" spans="2:8" ht="13.5">
      <c r="B730" s="122"/>
      <c r="C730" s="122"/>
      <c r="D730" s="122"/>
      <c r="E730" s="122"/>
      <c r="F730" s="122"/>
      <c r="G730" s="122"/>
      <c r="H730" s="122"/>
    </row>
    <row r="731" spans="2:8" ht="13.5">
      <c r="B731" s="122"/>
      <c r="C731" s="122"/>
      <c r="D731" s="122"/>
      <c r="E731" s="122"/>
      <c r="F731" s="122"/>
      <c r="G731" s="122"/>
      <c r="H731" s="122"/>
    </row>
    <row r="732" spans="2:8" ht="13.5">
      <c r="B732" s="122"/>
      <c r="C732" s="122"/>
      <c r="D732" s="122"/>
      <c r="E732" s="122"/>
      <c r="F732" s="122"/>
      <c r="G732" s="122"/>
      <c r="H732" s="122"/>
    </row>
    <row r="733" spans="2:8" ht="13.5">
      <c r="B733" s="122"/>
      <c r="C733" s="122"/>
      <c r="D733" s="122"/>
      <c r="E733" s="122"/>
      <c r="F733" s="122"/>
      <c r="G733" s="122"/>
      <c r="H733" s="122"/>
    </row>
    <row r="734" spans="2:8" ht="13.5">
      <c r="B734" s="122"/>
      <c r="C734" s="122"/>
      <c r="D734" s="122"/>
      <c r="E734" s="122"/>
      <c r="F734" s="122"/>
      <c r="G734" s="122"/>
      <c r="H734" s="122"/>
    </row>
    <row r="735" spans="2:8" ht="13.5">
      <c r="B735" s="122"/>
      <c r="C735" s="122"/>
      <c r="D735" s="122"/>
      <c r="E735" s="122"/>
      <c r="F735" s="122"/>
      <c r="G735" s="122"/>
      <c r="H735" s="122"/>
    </row>
    <row r="736" spans="2:8" ht="13.5">
      <c r="B736" s="122"/>
      <c r="C736" s="122"/>
      <c r="D736" s="122"/>
      <c r="E736" s="122"/>
      <c r="F736" s="122"/>
      <c r="G736" s="122"/>
      <c r="H736" s="122"/>
    </row>
    <row r="737" spans="2:8" ht="13.5">
      <c r="B737" s="122"/>
      <c r="C737" s="122"/>
      <c r="D737" s="122"/>
      <c r="E737" s="122"/>
      <c r="F737" s="122"/>
      <c r="G737" s="122"/>
      <c r="H737" s="122"/>
    </row>
    <row r="738" spans="2:8" ht="13.5">
      <c r="B738" s="122"/>
      <c r="C738" s="122"/>
      <c r="D738" s="122"/>
      <c r="E738" s="122"/>
      <c r="F738" s="122"/>
      <c r="G738" s="122"/>
      <c r="H738" s="122"/>
    </row>
    <row r="739" spans="2:8" ht="13.5">
      <c r="B739" s="122"/>
      <c r="C739" s="122"/>
      <c r="D739" s="122"/>
      <c r="E739" s="122"/>
      <c r="F739" s="122"/>
      <c r="G739" s="122"/>
      <c r="H739" s="122"/>
    </row>
    <row r="740" spans="2:8" ht="13.5">
      <c r="B740" s="122"/>
      <c r="C740" s="122"/>
      <c r="D740" s="122"/>
      <c r="E740" s="122"/>
      <c r="F740" s="122"/>
      <c r="G740" s="122"/>
      <c r="H740" s="122"/>
    </row>
    <row r="741" spans="2:8" ht="13.5">
      <c r="B741" s="122"/>
      <c r="C741" s="122"/>
      <c r="D741" s="122"/>
      <c r="E741" s="122"/>
      <c r="F741" s="122"/>
      <c r="G741" s="122"/>
      <c r="H741" s="122"/>
    </row>
    <row r="742" spans="2:8" ht="13.5">
      <c r="B742" s="122"/>
      <c r="C742" s="122"/>
      <c r="D742" s="122"/>
      <c r="E742" s="122"/>
      <c r="F742" s="122"/>
      <c r="G742" s="122"/>
      <c r="H742" s="122"/>
    </row>
    <row r="743" spans="2:8" ht="13.5">
      <c r="B743" s="122"/>
      <c r="C743" s="122"/>
      <c r="D743" s="122"/>
      <c r="E743" s="122"/>
      <c r="F743" s="122"/>
      <c r="G743" s="122"/>
      <c r="H743" s="122"/>
    </row>
    <row r="744" spans="2:8" ht="13.5">
      <c r="B744" s="122"/>
      <c r="C744" s="122"/>
      <c r="D744" s="122"/>
      <c r="E744" s="122"/>
      <c r="F744" s="122"/>
      <c r="G744" s="122"/>
      <c r="H744" s="122"/>
    </row>
    <row r="745" spans="2:8" ht="13.5">
      <c r="B745" s="122"/>
      <c r="C745" s="122"/>
      <c r="D745" s="122"/>
      <c r="E745" s="122"/>
      <c r="F745" s="122"/>
      <c r="G745" s="122"/>
      <c r="H745" s="122"/>
    </row>
    <row r="746" spans="2:8" ht="13.5">
      <c r="B746" s="122"/>
      <c r="C746" s="122"/>
      <c r="D746" s="122"/>
      <c r="E746" s="122"/>
      <c r="F746" s="122"/>
      <c r="G746" s="122"/>
      <c r="H746" s="122"/>
    </row>
    <row r="747" spans="2:8" ht="13.5">
      <c r="B747" s="122"/>
      <c r="C747" s="122"/>
      <c r="D747" s="122"/>
      <c r="E747" s="122"/>
      <c r="F747" s="122"/>
      <c r="G747" s="122"/>
      <c r="H747" s="122"/>
    </row>
    <row r="748" spans="2:8" ht="13.5">
      <c r="B748" s="122"/>
      <c r="C748" s="122"/>
      <c r="D748" s="122"/>
      <c r="E748" s="122"/>
      <c r="F748" s="122"/>
      <c r="G748" s="122"/>
      <c r="H748" s="122"/>
    </row>
    <row r="749" spans="2:8" ht="13.5">
      <c r="B749" s="122"/>
      <c r="C749" s="122"/>
      <c r="D749" s="122"/>
      <c r="E749" s="122"/>
      <c r="F749" s="122"/>
      <c r="G749" s="122"/>
      <c r="H749" s="122"/>
    </row>
    <row r="750" spans="2:8" ht="13.5">
      <c r="B750" s="122"/>
      <c r="C750" s="122"/>
      <c r="D750" s="122"/>
      <c r="E750" s="122"/>
      <c r="F750" s="122"/>
      <c r="G750" s="122"/>
      <c r="H750" s="122"/>
    </row>
    <row r="751" spans="2:8" ht="13.5">
      <c r="B751" s="122"/>
      <c r="C751" s="122"/>
      <c r="D751" s="122"/>
      <c r="E751" s="122"/>
      <c r="F751" s="122"/>
      <c r="G751" s="122"/>
      <c r="H751" s="122"/>
    </row>
    <row r="752" spans="2:8" ht="13.5">
      <c r="B752" s="122"/>
      <c r="C752" s="122"/>
      <c r="D752" s="122"/>
      <c r="E752" s="122"/>
      <c r="F752" s="122"/>
      <c r="G752" s="122"/>
      <c r="H752" s="122"/>
    </row>
    <row r="753" spans="2:8" ht="13.5">
      <c r="B753" s="122"/>
      <c r="C753" s="122"/>
      <c r="D753" s="122"/>
      <c r="E753" s="122"/>
      <c r="F753" s="122"/>
      <c r="G753" s="122"/>
      <c r="H753" s="122"/>
    </row>
    <row r="754" spans="2:8" ht="13.5">
      <c r="B754" s="122"/>
      <c r="C754" s="122"/>
      <c r="D754" s="122"/>
      <c r="E754" s="122"/>
      <c r="F754" s="122"/>
      <c r="G754" s="122"/>
      <c r="H754" s="122"/>
    </row>
    <row r="755" spans="2:8" ht="13.5">
      <c r="B755" s="122"/>
      <c r="C755" s="122"/>
      <c r="D755" s="122"/>
      <c r="E755" s="122"/>
      <c r="F755" s="122"/>
      <c r="G755" s="122"/>
      <c r="H755" s="122"/>
    </row>
    <row r="756" spans="2:8" ht="13.5">
      <c r="B756" s="122"/>
      <c r="C756" s="122"/>
      <c r="D756" s="122"/>
      <c r="E756" s="122"/>
      <c r="F756" s="122"/>
      <c r="G756" s="122"/>
      <c r="H756" s="122"/>
    </row>
    <row r="757" spans="2:8" ht="13.5">
      <c r="B757" s="122"/>
      <c r="C757" s="122"/>
      <c r="D757" s="122"/>
      <c r="E757" s="122"/>
      <c r="F757" s="122"/>
      <c r="G757" s="122"/>
      <c r="H757" s="122"/>
    </row>
    <row r="758" spans="2:8" ht="13.5">
      <c r="B758" s="122"/>
      <c r="C758" s="122"/>
      <c r="D758" s="122"/>
      <c r="E758" s="122"/>
      <c r="F758" s="122"/>
      <c r="G758" s="122"/>
      <c r="H758" s="122"/>
    </row>
    <row r="759" spans="2:8" ht="13.5">
      <c r="B759" s="122"/>
      <c r="C759" s="122"/>
      <c r="D759" s="122"/>
      <c r="E759" s="122"/>
      <c r="F759" s="122"/>
      <c r="G759" s="122"/>
      <c r="H759" s="122"/>
    </row>
    <row r="760" spans="2:8" ht="13.5">
      <c r="B760" s="122"/>
      <c r="C760" s="122"/>
      <c r="D760" s="122"/>
      <c r="E760" s="122"/>
      <c r="F760" s="122"/>
      <c r="G760" s="122"/>
      <c r="H760" s="122"/>
    </row>
    <row r="761" spans="2:8" ht="13.5">
      <c r="B761" s="122"/>
      <c r="C761" s="122"/>
      <c r="D761" s="122"/>
      <c r="E761" s="122"/>
      <c r="F761" s="122"/>
      <c r="G761" s="122"/>
      <c r="H761" s="122"/>
    </row>
    <row r="762" spans="2:8" ht="13.5">
      <c r="B762" s="122"/>
      <c r="C762" s="122"/>
      <c r="D762" s="122"/>
      <c r="E762" s="122"/>
      <c r="F762" s="122"/>
      <c r="G762" s="122"/>
      <c r="H762" s="122"/>
    </row>
    <row r="763" spans="2:8" ht="13.5">
      <c r="B763" s="122"/>
      <c r="C763" s="122"/>
      <c r="D763" s="122"/>
      <c r="E763" s="122"/>
      <c r="F763" s="122"/>
      <c r="G763" s="122"/>
      <c r="H763" s="122"/>
    </row>
    <row r="764" spans="2:8" ht="13.5">
      <c r="B764" s="122"/>
      <c r="C764" s="122"/>
      <c r="D764" s="122"/>
      <c r="E764" s="122"/>
      <c r="F764" s="122"/>
      <c r="G764" s="122"/>
      <c r="H764" s="122"/>
    </row>
    <row r="765" spans="2:8" ht="13.5">
      <c r="B765" s="122"/>
      <c r="C765" s="122"/>
      <c r="D765" s="122"/>
      <c r="E765" s="122"/>
      <c r="F765" s="122"/>
      <c r="G765" s="122"/>
      <c r="H765" s="122"/>
    </row>
    <row r="766" spans="2:8" ht="13.5">
      <c r="B766" s="122"/>
      <c r="C766" s="122"/>
      <c r="D766" s="122"/>
      <c r="E766" s="122"/>
      <c r="F766" s="122"/>
      <c r="G766" s="122"/>
      <c r="H766" s="122"/>
    </row>
    <row r="767" spans="2:8" ht="13.5">
      <c r="B767" s="122"/>
      <c r="C767" s="122"/>
      <c r="D767" s="122"/>
      <c r="E767" s="122"/>
      <c r="F767" s="122"/>
      <c r="G767" s="122"/>
      <c r="H767" s="122"/>
    </row>
    <row r="768" spans="2:8" ht="13.5">
      <c r="B768" s="122"/>
      <c r="C768" s="122"/>
      <c r="D768" s="122"/>
      <c r="E768" s="122"/>
      <c r="F768" s="122"/>
      <c r="G768" s="122"/>
      <c r="H768" s="122"/>
    </row>
    <row r="769" spans="2:8" ht="13.5">
      <c r="B769" s="122"/>
      <c r="C769" s="122"/>
      <c r="D769" s="122"/>
      <c r="E769" s="122"/>
      <c r="F769" s="122"/>
      <c r="G769" s="122"/>
      <c r="H769" s="122"/>
    </row>
    <row r="770" spans="2:8" ht="13.5">
      <c r="B770" s="122"/>
      <c r="C770" s="122"/>
      <c r="D770" s="122"/>
      <c r="E770" s="122"/>
      <c r="F770" s="122"/>
      <c r="G770" s="122"/>
      <c r="H770" s="122"/>
    </row>
    <row r="771" spans="2:8" ht="13.5">
      <c r="B771" s="122"/>
      <c r="C771" s="122"/>
      <c r="D771" s="122"/>
      <c r="E771" s="122"/>
      <c r="F771" s="122"/>
      <c r="G771" s="122"/>
      <c r="H771" s="122"/>
    </row>
    <row r="772" spans="2:8" ht="13.5">
      <c r="B772" s="122"/>
      <c r="C772" s="122"/>
      <c r="D772" s="122"/>
      <c r="E772" s="122"/>
      <c r="F772" s="122"/>
      <c r="G772" s="122"/>
      <c r="H772" s="122"/>
    </row>
    <row r="773" spans="2:8" ht="13.5">
      <c r="B773" s="122"/>
      <c r="C773" s="122"/>
      <c r="D773" s="122"/>
      <c r="E773" s="122"/>
      <c r="F773" s="122"/>
      <c r="G773" s="122"/>
      <c r="H773" s="122"/>
    </row>
    <row r="774" spans="2:8" ht="13.5">
      <c r="B774" s="122"/>
      <c r="C774" s="122"/>
      <c r="D774" s="122"/>
      <c r="E774" s="122"/>
      <c r="F774" s="122"/>
      <c r="G774" s="122"/>
      <c r="H774" s="122"/>
    </row>
    <row r="775" spans="2:8" ht="13.5">
      <c r="B775" s="122"/>
      <c r="C775" s="122"/>
      <c r="D775" s="122"/>
      <c r="E775" s="122"/>
      <c r="F775" s="122"/>
      <c r="G775" s="122"/>
      <c r="H775" s="122"/>
    </row>
    <row r="776" spans="2:8" ht="13.5">
      <c r="B776" s="122"/>
      <c r="C776" s="122"/>
      <c r="D776" s="122"/>
      <c r="E776" s="122"/>
      <c r="F776" s="122"/>
      <c r="G776" s="122"/>
      <c r="H776" s="122"/>
    </row>
    <row r="777" spans="2:8" ht="13.5">
      <c r="B777" s="122"/>
      <c r="C777" s="122"/>
      <c r="D777" s="122"/>
      <c r="E777" s="122"/>
      <c r="F777" s="122"/>
      <c r="G777" s="122"/>
      <c r="H777" s="122"/>
    </row>
    <row r="778" spans="2:8" ht="13.5">
      <c r="B778" s="122"/>
      <c r="C778" s="122"/>
      <c r="D778" s="122"/>
      <c r="E778" s="122"/>
      <c r="F778" s="122"/>
      <c r="G778" s="122"/>
      <c r="H778" s="122"/>
    </row>
    <row r="779" spans="2:8" ht="13.5">
      <c r="B779" s="122"/>
      <c r="C779" s="122"/>
      <c r="D779" s="122"/>
      <c r="E779" s="122"/>
      <c r="F779" s="122"/>
      <c r="G779" s="122"/>
      <c r="H779" s="122"/>
    </row>
    <row r="780" spans="2:8" ht="13.5">
      <c r="B780" s="122"/>
      <c r="C780" s="122"/>
      <c r="D780" s="122"/>
      <c r="E780" s="122"/>
      <c r="F780" s="122"/>
      <c r="G780" s="122"/>
      <c r="H780" s="122"/>
    </row>
    <row r="781" spans="2:8" ht="13.5">
      <c r="B781" s="122"/>
      <c r="C781" s="122"/>
      <c r="D781" s="122"/>
      <c r="E781" s="122"/>
      <c r="F781" s="122"/>
      <c r="G781" s="122"/>
      <c r="H781" s="122"/>
    </row>
    <row r="782" spans="2:8" ht="13.5">
      <c r="B782" s="122"/>
      <c r="C782" s="122"/>
      <c r="D782" s="122"/>
      <c r="E782" s="122"/>
      <c r="F782" s="122"/>
      <c r="G782" s="122"/>
      <c r="H782" s="122"/>
    </row>
    <row r="783" spans="2:8" ht="13.5">
      <c r="B783" s="122"/>
      <c r="C783" s="122"/>
      <c r="D783" s="122"/>
      <c r="E783" s="122"/>
      <c r="F783" s="122"/>
      <c r="G783" s="122"/>
      <c r="H783" s="122"/>
    </row>
    <row r="784" spans="2:8" ht="13.5">
      <c r="B784" s="122"/>
      <c r="C784" s="122"/>
      <c r="D784" s="122"/>
      <c r="E784" s="122"/>
      <c r="F784" s="122"/>
      <c r="G784" s="122"/>
      <c r="H784" s="122"/>
    </row>
    <row r="785" spans="2:8" ht="13.5">
      <c r="B785" s="122"/>
      <c r="C785" s="122"/>
      <c r="D785" s="122"/>
      <c r="E785" s="122"/>
      <c r="F785" s="122"/>
      <c r="G785" s="122"/>
      <c r="H785" s="122"/>
    </row>
    <row r="786" spans="2:8" ht="13.5">
      <c r="B786" s="122"/>
      <c r="C786" s="122"/>
      <c r="D786" s="122"/>
      <c r="E786" s="122"/>
      <c r="F786" s="122"/>
      <c r="G786" s="122"/>
      <c r="H786" s="122"/>
    </row>
    <row r="787" spans="2:8" ht="13.5">
      <c r="B787" s="122"/>
      <c r="C787" s="122"/>
      <c r="D787" s="122"/>
      <c r="E787" s="122"/>
      <c r="F787" s="122"/>
      <c r="G787" s="122"/>
      <c r="H787" s="122"/>
    </row>
    <row r="788" spans="2:8" ht="13.5">
      <c r="B788" s="122"/>
      <c r="C788" s="122"/>
      <c r="D788" s="122"/>
      <c r="E788" s="122"/>
      <c r="F788" s="122"/>
      <c r="G788" s="122"/>
      <c r="H788" s="122"/>
    </row>
    <row r="789" spans="2:8" ht="13.5">
      <c r="B789" s="122"/>
      <c r="C789" s="122"/>
      <c r="D789" s="122"/>
      <c r="E789" s="122"/>
      <c r="F789" s="122"/>
      <c r="G789" s="122"/>
      <c r="H789" s="122"/>
    </row>
    <row r="790" spans="2:8" ht="13.5">
      <c r="B790" s="122"/>
      <c r="C790" s="122"/>
      <c r="D790" s="122"/>
      <c r="E790" s="122"/>
      <c r="F790" s="122"/>
      <c r="G790" s="122"/>
      <c r="H790" s="122"/>
    </row>
    <row r="791" spans="2:8" ht="13.5">
      <c r="B791" s="122"/>
      <c r="C791" s="122"/>
      <c r="D791" s="122"/>
      <c r="E791" s="122"/>
      <c r="F791" s="122"/>
      <c r="G791" s="122"/>
      <c r="H791" s="122"/>
    </row>
    <row r="792" spans="2:8" ht="13.5">
      <c r="B792" s="122"/>
      <c r="C792" s="122"/>
      <c r="D792" s="122"/>
      <c r="E792" s="122"/>
      <c r="F792" s="122"/>
      <c r="G792" s="122"/>
      <c r="H792" s="122"/>
    </row>
    <row r="793" spans="2:8" ht="13.5">
      <c r="B793" s="122"/>
      <c r="C793" s="122"/>
      <c r="D793" s="122"/>
      <c r="E793" s="122"/>
      <c r="F793" s="122"/>
      <c r="G793" s="122"/>
      <c r="H793" s="122"/>
    </row>
    <row r="794" spans="2:8" ht="13.5">
      <c r="B794" s="122"/>
      <c r="C794" s="122"/>
      <c r="D794" s="122"/>
      <c r="E794" s="122"/>
      <c r="F794" s="122"/>
      <c r="G794" s="122"/>
      <c r="H794" s="122"/>
    </row>
    <row r="795" spans="2:8" ht="13.5">
      <c r="B795" s="122"/>
      <c r="C795" s="122"/>
      <c r="D795" s="122"/>
      <c r="E795" s="122"/>
      <c r="F795" s="122"/>
      <c r="G795" s="122"/>
      <c r="H795" s="122"/>
    </row>
    <row r="796" spans="2:8" ht="13.5">
      <c r="B796" s="122"/>
      <c r="C796" s="122"/>
      <c r="D796" s="122"/>
      <c r="E796" s="122"/>
      <c r="F796" s="122"/>
      <c r="G796" s="122"/>
      <c r="H796" s="122"/>
    </row>
    <row r="797" spans="2:8" ht="13.5">
      <c r="B797" s="122"/>
      <c r="C797" s="122"/>
      <c r="D797" s="122"/>
      <c r="E797" s="122"/>
      <c r="F797" s="122"/>
      <c r="G797" s="122"/>
      <c r="H797" s="122"/>
    </row>
    <row r="798" spans="2:8" ht="13.5">
      <c r="B798" s="122"/>
      <c r="C798" s="122"/>
      <c r="D798" s="122"/>
      <c r="E798" s="122"/>
      <c r="F798" s="122"/>
      <c r="G798" s="122"/>
      <c r="H798" s="122"/>
    </row>
    <row r="799" spans="2:8" ht="13.5">
      <c r="B799" s="122"/>
      <c r="C799" s="122"/>
      <c r="D799" s="122"/>
      <c r="E799" s="122"/>
      <c r="F799" s="122"/>
      <c r="G799" s="122"/>
      <c r="H799" s="122"/>
    </row>
    <row r="800" spans="2:8" ht="13.5">
      <c r="B800" s="122"/>
      <c r="C800" s="122"/>
      <c r="D800" s="122"/>
      <c r="E800" s="122"/>
      <c r="F800" s="122"/>
      <c r="G800" s="122"/>
      <c r="H800" s="122"/>
    </row>
    <row r="801" spans="2:8" ht="13.5">
      <c r="B801" s="122"/>
      <c r="C801" s="122"/>
      <c r="D801" s="122"/>
      <c r="E801" s="122"/>
      <c r="F801" s="122"/>
      <c r="G801" s="122"/>
      <c r="H801" s="122"/>
    </row>
    <row r="802" spans="2:8" ht="13.5">
      <c r="B802" s="122"/>
      <c r="C802" s="122"/>
      <c r="D802" s="122"/>
      <c r="E802" s="122"/>
      <c r="F802" s="122"/>
      <c r="G802" s="122"/>
      <c r="H802" s="122"/>
    </row>
    <row r="803" spans="2:8" ht="13.5">
      <c r="B803" s="122"/>
      <c r="C803" s="122"/>
      <c r="D803" s="122"/>
      <c r="E803" s="122"/>
      <c r="F803" s="122"/>
      <c r="G803" s="122"/>
      <c r="H803" s="122"/>
    </row>
    <row r="804" spans="2:8" ht="13.5">
      <c r="B804" s="122"/>
      <c r="C804" s="122"/>
      <c r="D804" s="122"/>
      <c r="E804" s="122"/>
      <c r="F804" s="122"/>
      <c r="G804" s="122"/>
      <c r="H804" s="122"/>
    </row>
    <row r="805" spans="2:8" ht="13.5">
      <c r="B805" s="122"/>
      <c r="C805" s="122"/>
      <c r="D805" s="122"/>
      <c r="E805" s="122"/>
      <c r="F805" s="122"/>
      <c r="G805" s="122"/>
      <c r="H805" s="122"/>
    </row>
    <row r="806" spans="2:8" ht="13.5">
      <c r="B806" s="122"/>
      <c r="C806" s="122"/>
      <c r="D806" s="122"/>
      <c r="E806" s="122"/>
      <c r="F806" s="122"/>
      <c r="G806" s="122"/>
      <c r="H806" s="122"/>
    </row>
    <row r="807" spans="2:8" ht="13.5">
      <c r="B807" s="122"/>
      <c r="C807" s="122"/>
      <c r="D807" s="122"/>
      <c r="E807" s="122"/>
      <c r="F807" s="122"/>
      <c r="G807" s="122"/>
      <c r="H807" s="122"/>
    </row>
    <row r="808" spans="2:8" ht="13.5">
      <c r="B808" s="122"/>
      <c r="C808" s="122"/>
      <c r="D808" s="122"/>
      <c r="E808" s="122"/>
      <c r="F808" s="122"/>
      <c r="G808" s="122"/>
      <c r="H808" s="122"/>
    </row>
    <row r="809" spans="2:8" ht="13.5">
      <c r="B809" s="122"/>
      <c r="C809" s="122"/>
      <c r="D809" s="122"/>
      <c r="E809" s="122"/>
      <c r="F809" s="122"/>
      <c r="G809" s="122"/>
      <c r="H809" s="122"/>
    </row>
    <row r="810" spans="2:8" ht="13.5">
      <c r="B810" s="122"/>
      <c r="C810" s="122"/>
      <c r="D810" s="122"/>
      <c r="E810" s="122"/>
      <c r="F810" s="122"/>
      <c r="G810" s="122"/>
      <c r="H810" s="122"/>
    </row>
    <row r="811" spans="2:8" ht="13.5">
      <c r="B811" s="122"/>
      <c r="C811" s="122"/>
      <c r="D811" s="122"/>
      <c r="E811" s="122"/>
      <c r="F811" s="122"/>
      <c r="G811" s="122"/>
      <c r="H811" s="122"/>
    </row>
    <row r="812" spans="2:8" ht="13.5">
      <c r="B812" s="122"/>
      <c r="C812" s="122"/>
      <c r="D812" s="122"/>
      <c r="E812" s="122"/>
      <c r="F812" s="122"/>
      <c r="G812" s="122"/>
      <c r="H812" s="122"/>
    </row>
    <row r="813" spans="2:8" ht="13.5">
      <c r="B813" s="122"/>
      <c r="C813" s="122"/>
      <c r="D813" s="122"/>
      <c r="E813" s="122"/>
      <c r="F813" s="122"/>
      <c r="G813" s="122"/>
      <c r="H813" s="122"/>
    </row>
    <row r="814" spans="2:8" ht="13.5">
      <c r="B814" s="122"/>
      <c r="C814" s="122"/>
      <c r="D814" s="122"/>
      <c r="E814" s="122"/>
      <c r="F814" s="122"/>
      <c r="G814" s="122"/>
      <c r="H814" s="122"/>
    </row>
    <row r="815" spans="2:8" ht="13.5">
      <c r="B815" s="122"/>
      <c r="C815" s="122"/>
      <c r="D815" s="122"/>
      <c r="E815" s="122"/>
      <c r="F815" s="122"/>
      <c r="G815" s="122"/>
      <c r="H815" s="122"/>
    </row>
    <row r="816" spans="2:8" ht="13.5">
      <c r="B816" s="122"/>
      <c r="C816" s="122"/>
      <c r="D816" s="122"/>
      <c r="E816" s="122"/>
      <c r="F816" s="122"/>
      <c r="G816" s="122"/>
      <c r="H816" s="122"/>
    </row>
    <row r="817" spans="2:8" ht="13.5">
      <c r="B817" s="122"/>
      <c r="C817" s="122"/>
      <c r="D817" s="122"/>
      <c r="E817" s="122"/>
      <c r="F817" s="122"/>
      <c r="G817" s="122"/>
      <c r="H817" s="122"/>
    </row>
    <row r="818" spans="2:8" ht="13.5">
      <c r="B818" s="122"/>
      <c r="C818" s="122"/>
      <c r="D818" s="122"/>
      <c r="E818" s="122"/>
      <c r="F818" s="122"/>
      <c r="G818" s="122"/>
      <c r="H818" s="122"/>
    </row>
    <row r="819" spans="2:8" ht="13.5">
      <c r="B819" s="122"/>
      <c r="C819" s="122"/>
      <c r="D819" s="122"/>
      <c r="E819" s="122"/>
      <c r="F819" s="122"/>
      <c r="G819" s="122"/>
      <c r="H819" s="122"/>
    </row>
    <row r="820" spans="2:8" ht="13.5">
      <c r="B820" s="122"/>
      <c r="C820" s="122"/>
      <c r="D820" s="122"/>
      <c r="E820" s="122"/>
      <c r="F820" s="122"/>
      <c r="G820" s="122"/>
      <c r="H820" s="122"/>
    </row>
    <row r="821" spans="2:8" ht="13.5">
      <c r="B821" s="122"/>
      <c r="C821" s="122"/>
      <c r="D821" s="122"/>
      <c r="E821" s="122"/>
      <c r="F821" s="122"/>
      <c r="G821" s="122"/>
      <c r="H821" s="122"/>
    </row>
    <row r="822" spans="2:8" ht="13.5">
      <c r="B822" s="122"/>
      <c r="C822" s="122"/>
      <c r="D822" s="122"/>
      <c r="E822" s="122"/>
      <c r="F822" s="122"/>
      <c r="G822" s="122"/>
      <c r="H822" s="122"/>
    </row>
    <row r="823" spans="2:8" ht="13.5">
      <c r="B823" s="122"/>
      <c r="C823" s="122"/>
      <c r="D823" s="122"/>
      <c r="E823" s="122"/>
      <c r="F823" s="122"/>
      <c r="G823" s="122"/>
      <c r="H823" s="122"/>
    </row>
    <row r="824" spans="2:8" ht="13.5">
      <c r="B824" s="122"/>
      <c r="C824" s="122"/>
      <c r="D824" s="122"/>
      <c r="E824" s="122"/>
      <c r="F824" s="122"/>
      <c r="G824" s="122"/>
      <c r="H824" s="122"/>
    </row>
    <row r="825" spans="2:8" ht="13.5">
      <c r="B825" s="122"/>
      <c r="C825" s="122"/>
      <c r="D825" s="122"/>
      <c r="E825" s="122"/>
      <c r="F825" s="122"/>
      <c r="G825" s="122"/>
      <c r="H825" s="122"/>
    </row>
    <row r="826" spans="2:8" ht="13.5">
      <c r="B826" s="122"/>
      <c r="C826" s="122"/>
      <c r="D826" s="122"/>
      <c r="E826" s="122"/>
      <c r="F826" s="122"/>
      <c r="G826" s="122"/>
      <c r="H826" s="122"/>
    </row>
    <row r="827" spans="2:8" ht="13.5">
      <c r="B827" s="122"/>
      <c r="C827" s="122"/>
      <c r="D827" s="122"/>
      <c r="E827" s="122"/>
      <c r="F827" s="122"/>
      <c r="G827" s="122"/>
      <c r="H827" s="122"/>
    </row>
    <row r="828" spans="2:8" ht="13.5">
      <c r="B828" s="122"/>
      <c r="C828" s="122"/>
      <c r="D828" s="122"/>
      <c r="E828" s="122"/>
      <c r="F828" s="122"/>
      <c r="G828" s="122"/>
      <c r="H828" s="122"/>
    </row>
    <row r="829" spans="2:8" ht="13.5">
      <c r="B829" s="122"/>
      <c r="C829" s="122"/>
      <c r="D829" s="122"/>
      <c r="E829" s="122"/>
      <c r="F829" s="122"/>
      <c r="G829" s="122"/>
      <c r="H829" s="122"/>
    </row>
    <row r="830" spans="2:8" ht="13.5">
      <c r="B830" s="122"/>
      <c r="C830" s="122"/>
      <c r="D830" s="122"/>
      <c r="E830" s="122"/>
      <c r="F830" s="122"/>
      <c r="G830" s="122"/>
      <c r="H830" s="122"/>
    </row>
    <row r="831" spans="2:8" ht="13.5">
      <c r="B831" s="122"/>
      <c r="C831" s="122"/>
      <c r="D831" s="122"/>
      <c r="E831" s="122"/>
      <c r="F831" s="122"/>
      <c r="G831" s="122"/>
      <c r="H831" s="122"/>
    </row>
    <row r="832" spans="2:8" ht="13.5">
      <c r="B832" s="122"/>
      <c r="C832" s="122"/>
      <c r="D832" s="122"/>
      <c r="E832" s="122"/>
      <c r="F832" s="122"/>
      <c r="G832" s="122"/>
      <c r="H832" s="122"/>
    </row>
    <row r="833" spans="2:8" ht="13.5">
      <c r="B833" s="122"/>
      <c r="C833" s="122"/>
      <c r="D833" s="122"/>
      <c r="E833" s="122"/>
      <c r="F833" s="122"/>
      <c r="G833" s="122"/>
      <c r="H833" s="122"/>
    </row>
    <row r="834" spans="2:8" ht="13.5">
      <c r="B834" s="122"/>
      <c r="C834" s="122"/>
      <c r="D834" s="122"/>
      <c r="E834" s="122"/>
      <c r="F834" s="122"/>
      <c r="G834" s="122"/>
      <c r="H834" s="122"/>
    </row>
    <row r="835" spans="2:8" ht="13.5">
      <c r="B835" s="122"/>
      <c r="C835" s="122"/>
      <c r="D835" s="122"/>
      <c r="E835" s="122"/>
      <c r="F835" s="122"/>
      <c r="G835" s="122"/>
      <c r="H835" s="122"/>
    </row>
    <row r="836" spans="2:8" ht="13.5">
      <c r="B836" s="122"/>
      <c r="C836" s="122"/>
      <c r="D836" s="122"/>
      <c r="E836" s="122"/>
      <c r="F836" s="122"/>
      <c r="G836" s="122"/>
      <c r="H836" s="122"/>
    </row>
    <row r="837" spans="2:8" ht="13.5">
      <c r="B837" s="122"/>
      <c r="C837" s="122"/>
      <c r="D837" s="122"/>
      <c r="E837" s="122"/>
      <c r="F837" s="122"/>
      <c r="G837" s="122"/>
      <c r="H837" s="122"/>
    </row>
    <row r="838" spans="2:8" ht="13.5">
      <c r="B838" s="122"/>
      <c r="C838" s="122"/>
      <c r="D838" s="122"/>
      <c r="E838" s="122"/>
      <c r="F838" s="122"/>
      <c r="G838" s="122"/>
      <c r="H838" s="122"/>
    </row>
    <row r="839" spans="2:8" ht="13.5">
      <c r="B839" s="122"/>
      <c r="C839" s="122"/>
      <c r="D839" s="122"/>
      <c r="E839" s="122"/>
      <c r="F839" s="122"/>
      <c r="G839" s="122"/>
      <c r="H839" s="122"/>
    </row>
    <row r="840" spans="2:8" ht="13.5">
      <c r="B840" s="122"/>
      <c r="C840" s="122"/>
      <c r="D840" s="122"/>
      <c r="E840" s="122"/>
      <c r="F840" s="122"/>
      <c r="G840" s="122"/>
      <c r="H840" s="122"/>
    </row>
    <row r="841" spans="2:8" ht="13.5">
      <c r="B841" s="122"/>
      <c r="C841" s="122"/>
      <c r="D841" s="122"/>
      <c r="E841" s="122"/>
      <c r="F841" s="122"/>
      <c r="G841" s="122"/>
      <c r="H841" s="122"/>
    </row>
    <row r="842" spans="2:8" ht="13.5">
      <c r="B842" s="122"/>
      <c r="C842" s="122"/>
      <c r="D842" s="122"/>
      <c r="E842" s="122"/>
      <c r="F842" s="122"/>
      <c r="G842" s="122"/>
      <c r="H842" s="122"/>
    </row>
    <row r="843" spans="2:8" ht="13.5">
      <c r="B843" s="122"/>
      <c r="C843" s="122"/>
      <c r="D843" s="122"/>
      <c r="E843" s="122"/>
      <c r="F843" s="122"/>
      <c r="G843" s="122"/>
      <c r="H843" s="122"/>
    </row>
    <row r="844" spans="2:8" ht="13.5">
      <c r="B844" s="122"/>
      <c r="C844" s="122"/>
      <c r="D844" s="122"/>
      <c r="E844" s="122"/>
      <c r="F844" s="122"/>
      <c r="G844" s="122"/>
      <c r="H844" s="122"/>
    </row>
    <row r="845" spans="2:8" ht="13.5">
      <c r="B845" s="122"/>
      <c r="C845" s="122"/>
      <c r="D845" s="122"/>
      <c r="E845" s="122"/>
      <c r="F845" s="122"/>
      <c r="G845" s="122"/>
      <c r="H845" s="122"/>
    </row>
    <row r="846" spans="2:8" ht="13.5">
      <c r="B846" s="122"/>
      <c r="C846" s="122"/>
      <c r="D846" s="122"/>
      <c r="E846" s="122"/>
      <c r="F846" s="122"/>
      <c r="G846" s="122"/>
      <c r="H846" s="122"/>
    </row>
    <row r="847" spans="2:8" ht="13.5">
      <c r="B847" s="122"/>
      <c r="C847" s="122"/>
      <c r="D847" s="122"/>
      <c r="E847" s="122"/>
      <c r="F847" s="122"/>
      <c r="G847" s="122"/>
      <c r="H847" s="122"/>
    </row>
    <row r="848" spans="2:8" ht="13.5">
      <c r="B848" s="122"/>
      <c r="C848" s="122"/>
      <c r="D848" s="122"/>
      <c r="E848" s="122"/>
      <c r="F848" s="122"/>
      <c r="G848" s="122"/>
      <c r="H848" s="122"/>
    </row>
    <row r="849" spans="2:8" ht="13.5">
      <c r="B849" s="122"/>
      <c r="C849" s="122"/>
      <c r="D849" s="122"/>
      <c r="E849" s="122"/>
      <c r="F849" s="122"/>
      <c r="G849" s="122"/>
      <c r="H849" s="122"/>
    </row>
    <row r="850" spans="2:8" ht="13.5">
      <c r="B850" s="122"/>
      <c r="C850" s="122"/>
      <c r="D850" s="122"/>
      <c r="E850" s="122"/>
      <c r="F850" s="122"/>
      <c r="G850" s="122"/>
      <c r="H850" s="122"/>
    </row>
    <row r="851" spans="2:8" ht="13.5">
      <c r="B851" s="122"/>
      <c r="C851" s="122"/>
      <c r="D851" s="122"/>
      <c r="E851" s="122"/>
      <c r="F851" s="122"/>
      <c r="G851" s="122"/>
      <c r="H851" s="122"/>
    </row>
    <row r="852" spans="2:8" ht="13.5">
      <c r="B852" s="122"/>
      <c r="C852" s="122"/>
      <c r="D852" s="122"/>
      <c r="E852" s="122"/>
      <c r="F852" s="122"/>
      <c r="G852" s="122"/>
      <c r="H852" s="122"/>
    </row>
    <row r="853" spans="2:8" ht="13.5">
      <c r="B853" s="122"/>
      <c r="C853" s="122"/>
      <c r="D853" s="122"/>
      <c r="E853" s="122"/>
      <c r="F853" s="122"/>
      <c r="G853" s="122"/>
      <c r="H853" s="122"/>
    </row>
    <row r="854" spans="2:8" ht="13.5">
      <c r="B854" s="122"/>
      <c r="C854" s="122"/>
      <c r="D854" s="122"/>
      <c r="E854" s="122"/>
      <c r="F854" s="122"/>
      <c r="G854" s="122"/>
      <c r="H854" s="122"/>
    </row>
    <row r="855" spans="2:8" ht="13.5">
      <c r="B855" s="122"/>
      <c r="C855" s="122"/>
      <c r="D855" s="122"/>
      <c r="E855" s="122"/>
      <c r="F855" s="122"/>
      <c r="G855" s="122"/>
      <c r="H855" s="122"/>
    </row>
    <row r="856" spans="2:8" ht="13.5">
      <c r="B856" s="122"/>
      <c r="C856" s="122"/>
      <c r="D856" s="122"/>
      <c r="E856" s="122"/>
      <c r="F856" s="122"/>
      <c r="G856" s="122"/>
      <c r="H856" s="122"/>
    </row>
    <row r="857" spans="2:8" ht="13.5">
      <c r="B857" s="122"/>
      <c r="C857" s="122"/>
      <c r="D857" s="122"/>
      <c r="E857" s="122"/>
      <c r="F857" s="122"/>
      <c r="G857" s="122"/>
      <c r="H857" s="122"/>
    </row>
    <row r="858" spans="2:8" ht="13.5">
      <c r="B858" s="122"/>
      <c r="C858" s="122"/>
      <c r="D858" s="122"/>
      <c r="E858" s="122"/>
      <c r="F858" s="122"/>
      <c r="G858" s="122"/>
      <c r="H858" s="122"/>
    </row>
    <row r="859" spans="2:8" ht="13.5">
      <c r="B859" s="122"/>
      <c r="C859" s="122"/>
      <c r="D859" s="122"/>
      <c r="E859" s="122"/>
      <c r="F859" s="122"/>
      <c r="G859" s="122"/>
      <c r="H859" s="122"/>
    </row>
    <row r="860" spans="2:8" ht="13.5">
      <c r="B860" s="122"/>
      <c r="C860" s="122"/>
      <c r="D860" s="122"/>
      <c r="E860" s="122"/>
      <c r="F860" s="122"/>
      <c r="G860" s="122"/>
      <c r="H860" s="122"/>
    </row>
    <row r="861" spans="2:8" ht="13.5">
      <c r="B861" s="122"/>
      <c r="C861" s="122"/>
      <c r="D861" s="122"/>
      <c r="E861" s="122"/>
      <c r="F861" s="122"/>
      <c r="G861" s="122"/>
      <c r="H861" s="122"/>
    </row>
    <row r="862" spans="2:8" ht="13.5">
      <c r="B862" s="122"/>
      <c r="C862" s="122"/>
      <c r="D862" s="122"/>
      <c r="E862" s="122"/>
      <c r="F862" s="122"/>
      <c r="G862" s="122"/>
      <c r="H862" s="122"/>
    </row>
    <row r="863" spans="2:8" ht="13.5">
      <c r="B863" s="122"/>
      <c r="C863" s="122"/>
      <c r="D863" s="122"/>
      <c r="E863" s="122"/>
      <c r="F863" s="122"/>
      <c r="G863" s="122"/>
      <c r="H863" s="122"/>
    </row>
    <row r="864" spans="2:8" ht="13.5">
      <c r="B864" s="122"/>
      <c r="C864" s="122"/>
      <c r="D864" s="122"/>
      <c r="E864" s="122"/>
      <c r="F864" s="122"/>
      <c r="G864" s="122"/>
      <c r="H864" s="122"/>
    </row>
    <row r="865" spans="2:8" ht="13.5">
      <c r="B865" s="122"/>
      <c r="C865" s="122"/>
      <c r="D865" s="122"/>
      <c r="E865" s="122"/>
      <c r="F865" s="122"/>
      <c r="G865" s="122"/>
      <c r="H865" s="122"/>
    </row>
    <row r="866" spans="2:8" ht="13.5">
      <c r="B866" s="122"/>
      <c r="C866" s="122"/>
      <c r="D866" s="122"/>
      <c r="E866" s="122"/>
      <c r="F866" s="122"/>
      <c r="G866" s="122"/>
      <c r="H866" s="122"/>
    </row>
    <row r="867" spans="2:8" ht="13.5">
      <c r="B867" s="122"/>
      <c r="C867" s="122"/>
      <c r="D867" s="122"/>
      <c r="E867" s="122"/>
      <c r="F867" s="122"/>
      <c r="G867" s="122"/>
      <c r="H867" s="122"/>
    </row>
    <row r="868" spans="2:8" ht="13.5">
      <c r="B868" s="122"/>
      <c r="C868" s="122"/>
      <c r="D868" s="122"/>
      <c r="E868" s="122"/>
      <c r="F868" s="122"/>
      <c r="G868" s="122"/>
      <c r="H868" s="122"/>
    </row>
    <row r="869" spans="2:8" ht="13.5">
      <c r="B869" s="122"/>
      <c r="C869" s="122"/>
      <c r="D869" s="122"/>
      <c r="E869" s="122"/>
      <c r="F869" s="122"/>
      <c r="G869" s="122"/>
      <c r="H869" s="122"/>
    </row>
    <row r="870" spans="2:8" ht="13.5">
      <c r="B870" s="122"/>
      <c r="C870" s="122"/>
      <c r="D870" s="122"/>
      <c r="E870" s="122"/>
      <c r="F870" s="122"/>
      <c r="G870" s="122"/>
      <c r="H870" s="122"/>
    </row>
    <row r="871" spans="2:8" ht="13.5">
      <c r="B871" s="122"/>
      <c r="C871" s="122"/>
      <c r="D871" s="122"/>
      <c r="E871" s="122"/>
      <c r="F871" s="122"/>
      <c r="G871" s="122"/>
      <c r="H871" s="122"/>
    </row>
    <row r="872" spans="2:8" ht="13.5">
      <c r="B872" s="122"/>
      <c r="C872" s="122"/>
      <c r="D872" s="122"/>
      <c r="E872" s="122"/>
      <c r="F872" s="122"/>
      <c r="G872" s="122"/>
      <c r="H872" s="122"/>
    </row>
    <row r="873" spans="2:8" ht="13.5">
      <c r="B873" s="122"/>
      <c r="C873" s="122"/>
      <c r="D873" s="122"/>
      <c r="E873" s="122"/>
      <c r="F873" s="122"/>
      <c r="G873" s="122"/>
      <c r="H873" s="122"/>
    </row>
    <row r="874" spans="2:8" ht="13.5">
      <c r="B874" s="122"/>
      <c r="C874" s="122"/>
      <c r="D874" s="122"/>
      <c r="E874" s="122"/>
      <c r="F874" s="122"/>
      <c r="G874" s="122"/>
      <c r="H874" s="122"/>
    </row>
    <row r="875" spans="2:8" ht="13.5">
      <c r="B875" s="122"/>
      <c r="C875" s="122"/>
      <c r="D875" s="122"/>
      <c r="E875" s="122"/>
      <c r="F875" s="122"/>
      <c r="G875" s="122"/>
      <c r="H875" s="122"/>
    </row>
    <row r="876" spans="2:8" ht="13.5">
      <c r="B876" s="122"/>
      <c r="C876" s="122"/>
      <c r="D876" s="122"/>
      <c r="E876" s="122"/>
      <c r="F876" s="122"/>
      <c r="G876" s="122"/>
      <c r="H876" s="122"/>
    </row>
    <row r="877" spans="2:8" ht="13.5">
      <c r="B877" s="122"/>
      <c r="C877" s="122"/>
      <c r="D877" s="122"/>
      <c r="E877" s="122"/>
      <c r="F877" s="122"/>
      <c r="G877" s="122"/>
      <c r="H877" s="122"/>
    </row>
    <row r="878" spans="2:8" ht="13.5">
      <c r="B878" s="122"/>
      <c r="C878" s="122"/>
      <c r="D878" s="122"/>
      <c r="E878" s="122"/>
      <c r="F878" s="122"/>
      <c r="G878" s="122"/>
      <c r="H878" s="122"/>
    </row>
    <row r="879" spans="2:8" ht="13.5">
      <c r="B879" s="122"/>
      <c r="C879" s="122"/>
      <c r="D879" s="122"/>
      <c r="E879" s="122"/>
      <c r="F879" s="122"/>
      <c r="G879" s="122"/>
      <c r="H879" s="122"/>
    </row>
    <row r="880" spans="2:8" ht="13.5">
      <c r="B880" s="122"/>
      <c r="C880" s="122"/>
      <c r="D880" s="122"/>
      <c r="E880" s="122"/>
      <c r="F880" s="122"/>
      <c r="G880" s="122"/>
      <c r="H880" s="122"/>
    </row>
    <row r="881" spans="2:8" ht="13.5">
      <c r="B881" s="122"/>
      <c r="C881" s="122"/>
      <c r="D881" s="122"/>
      <c r="E881" s="122"/>
      <c r="F881" s="122"/>
      <c r="G881" s="122"/>
      <c r="H881" s="122"/>
    </row>
    <row r="882" spans="2:8" ht="13.5">
      <c r="B882" s="122"/>
      <c r="C882" s="122"/>
      <c r="D882" s="122"/>
      <c r="E882" s="122"/>
      <c r="F882" s="122"/>
      <c r="G882" s="122"/>
      <c r="H882" s="122"/>
    </row>
    <row r="883" spans="2:8" ht="13.5">
      <c r="B883" s="122"/>
      <c r="C883" s="122"/>
      <c r="D883" s="122"/>
      <c r="E883" s="122"/>
      <c r="F883" s="122"/>
      <c r="G883" s="122"/>
      <c r="H883" s="122"/>
    </row>
    <row r="884" spans="2:8" ht="13.5">
      <c r="B884" s="122"/>
      <c r="C884" s="122"/>
      <c r="D884" s="122"/>
      <c r="E884" s="122"/>
      <c r="F884" s="122"/>
      <c r="G884" s="122"/>
      <c r="H884" s="122"/>
    </row>
    <row r="885" spans="2:8" ht="13.5">
      <c r="B885" s="122"/>
      <c r="C885" s="122"/>
      <c r="D885" s="122"/>
      <c r="E885" s="122"/>
      <c r="F885" s="122"/>
      <c r="G885" s="122"/>
      <c r="H885" s="122"/>
    </row>
    <row r="886" spans="2:8" ht="13.5">
      <c r="B886" s="122"/>
      <c r="C886" s="122"/>
      <c r="D886" s="122"/>
      <c r="E886" s="122"/>
      <c r="F886" s="122"/>
      <c r="G886" s="122"/>
      <c r="H886" s="122"/>
    </row>
    <row r="887" spans="2:8" ht="13.5">
      <c r="B887" s="122"/>
      <c r="C887" s="122"/>
      <c r="D887" s="122"/>
      <c r="E887" s="122"/>
      <c r="F887" s="122"/>
      <c r="G887" s="122"/>
      <c r="H887" s="122"/>
    </row>
    <row r="888" spans="2:8" ht="13.5">
      <c r="B888" s="122"/>
      <c r="C888" s="122"/>
      <c r="D888" s="122"/>
      <c r="E888" s="122"/>
      <c r="F888" s="122"/>
      <c r="G888" s="122"/>
      <c r="H888" s="122"/>
    </row>
    <row r="889" spans="2:8" ht="13.5">
      <c r="B889" s="122"/>
      <c r="C889" s="122"/>
      <c r="D889" s="122"/>
      <c r="E889" s="122"/>
      <c r="F889" s="122"/>
      <c r="G889" s="122"/>
      <c r="H889" s="122"/>
    </row>
    <row r="890" spans="2:8" ht="13.5">
      <c r="B890" s="122"/>
      <c r="C890" s="122"/>
      <c r="D890" s="122"/>
      <c r="E890" s="122"/>
      <c r="F890" s="122"/>
      <c r="G890" s="122"/>
      <c r="H890" s="122"/>
    </row>
    <row r="891" spans="2:8" ht="13.5">
      <c r="B891" s="122"/>
      <c r="C891" s="122"/>
      <c r="D891" s="122"/>
      <c r="E891" s="122"/>
      <c r="F891" s="122"/>
      <c r="G891" s="122"/>
      <c r="H891" s="122"/>
    </row>
    <row r="892" spans="2:8" ht="13.5">
      <c r="B892" s="122"/>
      <c r="C892" s="122"/>
      <c r="D892" s="122"/>
      <c r="E892" s="122"/>
      <c r="F892" s="122"/>
      <c r="G892" s="122"/>
      <c r="H892" s="122"/>
    </row>
    <row r="893" spans="2:8" ht="13.5">
      <c r="B893" s="122"/>
      <c r="C893" s="122"/>
      <c r="D893" s="122"/>
      <c r="E893" s="122"/>
      <c r="F893" s="122"/>
      <c r="G893" s="122"/>
      <c r="H893" s="122"/>
    </row>
    <row r="894" spans="2:8" ht="13.5">
      <c r="B894" s="122"/>
      <c r="C894" s="122"/>
      <c r="D894" s="122"/>
      <c r="E894" s="122"/>
      <c r="F894" s="122"/>
      <c r="G894" s="122"/>
      <c r="H894" s="122"/>
    </row>
    <row r="895" spans="2:8" ht="13.5">
      <c r="B895" s="122"/>
      <c r="C895" s="122"/>
      <c r="D895" s="122"/>
      <c r="E895" s="122"/>
      <c r="F895" s="122"/>
      <c r="G895" s="122"/>
      <c r="H895" s="122"/>
    </row>
    <row r="896" spans="2:8" ht="13.5">
      <c r="B896" s="122"/>
      <c r="C896" s="122"/>
      <c r="D896" s="122"/>
      <c r="E896" s="122"/>
      <c r="F896" s="122"/>
      <c r="G896" s="122"/>
      <c r="H896" s="122"/>
    </row>
    <row r="897" spans="2:8" ht="13.5">
      <c r="B897" s="122"/>
      <c r="C897" s="122"/>
      <c r="D897" s="122"/>
      <c r="E897" s="122"/>
      <c r="F897" s="122"/>
      <c r="G897" s="122"/>
      <c r="H897" s="122"/>
    </row>
    <row r="898" spans="2:8" ht="13.5">
      <c r="B898" s="122"/>
      <c r="C898" s="122"/>
      <c r="D898" s="122"/>
      <c r="E898" s="122"/>
      <c r="F898" s="122"/>
      <c r="G898" s="122"/>
      <c r="H898" s="122"/>
    </row>
    <row r="899" spans="2:8" ht="13.5">
      <c r="B899" s="122"/>
      <c r="C899" s="122"/>
      <c r="D899" s="122"/>
      <c r="E899" s="122"/>
      <c r="F899" s="122"/>
      <c r="G899" s="122"/>
      <c r="H899" s="122"/>
    </row>
    <row r="900" spans="2:8" ht="13.5">
      <c r="B900" s="122"/>
      <c r="C900" s="122"/>
      <c r="D900" s="122"/>
      <c r="E900" s="122"/>
      <c r="F900" s="122"/>
      <c r="G900" s="122"/>
      <c r="H900" s="122"/>
    </row>
    <row r="901" spans="2:8" ht="13.5">
      <c r="B901" s="122"/>
      <c r="C901" s="122"/>
      <c r="D901" s="122"/>
      <c r="E901" s="122"/>
      <c r="F901" s="122"/>
      <c r="G901" s="122"/>
      <c r="H901" s="122"/>
    </row>
    <row r="902" spans="2:8" ht="13.5">
      <c r="B902" s="122"/>
      <c r="C902" s="122"/>
      <c r="D902" s="122"/>
      <c r="E902" s="122"/>
      <c r="F902" s="122"/>
      <c r="G902" s="122"/>
      <c r="H902" s="122"/>
    </row>
    <row r="903" spans="2:8" ht="13.5">
      <c r="B903" s="122"/>
      <c r="C903" s="122"/>
      <c r="D903" s="122"/>
      <c r="E903" s="122"/>
      <c r="F903" s="122"/>
      <c r="G903" s="122"/>
      <c r="H903" s="122"/>
    </row>
    <row r="904" spans="2:8" ht="13.5">
      <c r="B904" s="122"/>
      <c r="C904" s="122"/>
      <c r="D904" s="122"/>
      <c r="E904" s="122"/>
      <c r="F904" s="122"/>
      <c r="G904" s="122"/>
      <c r="H904" s="122"/>
    </row>
    <row r="905" spans="2:8" ht="13.5">
      <c r="B905" s="122"/>
      <c r="C905" s="122"/>
      <c r="D905" s="122"/>
      <c r="E905" s="122"/>
      <c r="F905" s="122"/>
      <c r="G905" s="122"/>
      <c r="H905" s="122"/>
    </row>
    <row r="906" spans="2:8" ht="13.5">
      <c r="B906" s="122"/>
      <c r="C906" s="122"/>
      <c r="D906" s="122"/>
      <c r="E906" s="122"/>
      <c r="F906" s="122"/>
      <c r="G906" s="122"/>
      <c r="H906" s="122"/>
    </row>
    <row r="907" spans="2:8" ht="13.5">
      <c r="B907" s="122"/>
      <c r="C907" s="122"/>
      <c r="D907" s="122"/>
      <c r="E907" s="122"/>
      <c r="F907" s="122"/>
      <c r="G907" s="122"/>
      <c r="H907" s="122"/>
    </row>
    <row r="908" spans="2:8" ht="13.5">
      <c r="B908" s="122"/>
      <c r="C908" s="122"/>
      <c r="D908" s="122"/>
      <c r="E908" s="122"/>
      <c r="F908" s="122"/>
      <c r="G908" s="122"/>
      <c r="H908" s="122"/>
    </row>
    <row r="909" spans="2:8" ht="13.5">
      <c r="B909" s="122"/>
      <c r="C909" s="122"/>
      <c r="D909" s="122"/>
      <c r="E909" s="122"/>
      <c r="F909" s="122"/>
      <c r="G909" s="122"/>
      <c r="H909" s="122"/>
    </row>
    <row r="910" spans="2:8" ht="13.5">
      <c r="B910" s="122"/>
      <c r="C910" s="122"/>
      <c r="D910" s="122"/>
      <c r="E910" s="122"/>
      <c r="F910" s="122"/>
      <c r="G910" s="122"/>
      <c r="H910" s="122"/>
    </row>
    <row r="911" spans="2:8" ht="13.5">
      <c r="B911" s="122"/>
      <c r="C911" s="122"/>
      <c r="D911" s="122"/>
      <c r="E911" s="122"/>
      <c r="F911" s="122"/>
      <c r="G911" s="122"/>
      <c r="H911" s="122"/>
    </row>
    <row r="912" spans="2:8" ht="13.5">
      <c r="B912" s="122"/>
      <c r="C912" s="122"/>
      <c r="D912" s="122"/>
      <c r="E912" s="122"/>
      <c r="F912" s="122"/>
      <c r="G912" s="122"/>
      <c r="H912" s="122"/>
    </row>
    <row r="913" spans="2:8" ht="13.5">
      <c r="B913" s="122"/>
      <c r="C913" s="122"/>
      <c r="D913" s="122"/>
      <c r="E913" s="122"/>
      <c r="F913" s="122"/>
      <c r="G913" s="122"/>
      <c r="H913" s="122"/>
    </row>
    <row r="914" spans="2:8" ht="13.5">
      <c r="B914" s="122"/>
      <c r="C914" s="122"/>
      <c r="D914" s="122"/>
      <c r="E914" s="122"/>
      <c r="F914" s="122"/>
      <c r="G914" s="122"/>
      <c r="H914" s="122"/>
    </row>
    <row r="915" spans="2:8" ht="13.5">
      <c r="B915" s="122"/>
      <c r="C915" s="122"/>
      <c r="D915" s="122"/>
      <c r="E915" s="122"/>
      <c r="F915" s="122"/>
      <c r="G915" s="122"/>
      <c r="H915" s="122"/>
    </row>
    <row r="916" spans="2:8" ht="13.5">
      <c r="B916" s="122"/>
      <c r="C916" s="122"/>
      <c r="D916" s="122"/>
      <c r="E916" s="122"/>
      <c r="F916" s="122"/>
      <c r="G916" s="122"/>
      <c r="H916" s="122"/>
    </row>
    <row r="917" spans="2:8" ht="13.5">
      <c r="B917" s="122"/>
      <c r="C917" s="122"/>
      <c r="D917" s="122"/>
      <c r="E917" s="122"/>
      <c r="F917" s="122"/>
      <c r="G917" s="122"/>
      <c r="H917" s="122"/>
    </row>
    <row r="918" spans="2:8" ht="13.5">
      <c r="B918" s="122"/>
      <c r="C918" s="122"/>
      <c r="D918" s="122"/>
      <c r="E918" s="122"/>
      <c r="F918" s="122"/>
      <c r="G918" s="122"/>
      <c r="H918" s="122"/>
    </row>
    <row r="919" spans="2:8" ht="13.5">
      <c r="B919" s="122"/>
      <c r="C919" s="122"/>
      <c r="D919" s="122"/>
      <c r="E919" s="122"/>
      <c r="F919" s="122"/>
      <c r="G919" s="122"/>
      <c r="H919" s="122"/>
    </row>
    <row r="920" spans="2:8" ht="13.5">
      <c r="B920" s="122"/>
      <c r="C920" s="122"/>
      <c r="D920" s="122"/>
      <c r="E920" s="122"/>
      <c r="F920" s="122"/>
      <c r="G920" s="122"/>
      <c r="H920" s="122"/>
    </row>
    <row r="921" spans="2:8" ht="13.5">
      <c r="B921" s="122"/>
      <c r="C921" s="122"/>
      <c r="D921" s="122"/>
      <c r="E921" s="122"/>
      <c r="F921" s="122"/>
      <c r="G921" s="122"/>
      <c r="H921" s="122"/>
    </row>
    <row r="922" spans="2:8" ht="13.5">
      <c r="B922" s="122"/>
      <c r="C922" s="122"/>
      <c r="D922" s="122"/>
      <c r="E922" s="122"/>
      <c r="F922" s="122"/>
      <c r="G922" s="122"/>
      <c r="H922" s="122"/>
    </row>
    <row r="923" spans="2:8" ht="13.5">
      <c r="B923" s="122"/>
      <c r="C923" s="122"/>
      <c r="D923" s="122"/>
      <c r="E923" s="122"/>
      <c r="F923" s="122"/>
      <c r="G923" s="122"/>
      <c r="H923" s="122"/>
    </row>
    <row r="924" spans="2:8" ht="13.5">
      <c r="B924" s="122"/>
      <c r="C924" s="122"/>
      <c r="D924" s="122"/>
      <c r="E924" s="122"/>
      <c r="F924" s="122"/>
      <c r="G924" s="122"/>
      <c r="H924" s="122"/>
    </row>
    <row r="925" spans="2:8" ht="13.5">
      <c r="B925" s="122"/>
      <c r="C925" s="122"/>
      <c r="D925" s="122"/>
      <c r="E925" s="122"/>
      <c r="F925" s="122"/>
      <c r="G925" s="122"/>
      <c r="H925" s="122"/>
    </row>
    <row r="926" spans="2:8" ht="13.5">
      <c r="B926" s="122"/>
      <c r="C926" s="122"/>
      <c r="D926" s="122"/>
      <c r="E926" s="122"/>
      <c r="F926" s="122"/>
      <c r="G926" s="122"/>
      <c r="H926" s="122"/>
    </row>
    <row r="927" spans="2:8" ht="13.5">
      <c r="B927" s="122"/>
      <c r="C927" s="122"/>
      <c r="D927" s="122"/>
      <c r="E927" s="122"/>
      <c r="F927" s="122"/>
      <c r="G927" s="122"/>
      <c r="H927" s="122"/>
    </row>
    <row r="928" spans="2:8" ht="13.5">
      <c r="B928" s="122"/>
      <c r="C928" s="122"/>
      <c r="D928" s="122"/>
      <c r="E928" s="122"/>
      <c r="F928" s="122"/>
      <c r="G928" s="122"/>
      <c r="H928" s="122"/>
    </row>
    <row r="929" spans="2:8" ht="13.5">
      <c r="B929" s="122"/>
      <c r="C929" s="122"/>
      <c r="D929" s="122"/>
      <c r="E929" s="122"/>
      <c r="F929" s="122"/>
      <c r="G929" s="122"/>
      <c r="H929" s="122"/>
    </row>
    <row r="930" spans="2:8" ht="13.5">
      <c r="B930" s="122"/>
      <c r="C930" s="122"/>
      <c r="D930" s="122"/>
      <c r="E930" s="122"/>
      <c r="F930" s="122"/>
      <c r="G930" s="122"/>
      <c r="H930" s="122"/>
    </row>
    <row r="931" spans="2:8" ht="13.5">
      <c r="B931" s="122"/>
      <c r="C931" s="122"/>
      <c r="D931" s="122"/>
      <c r="E931" s="122"/>
      <c r="F931" s="122"/>
      <c r="G931" s="122"/>
      <c r="H931" s="122"/>
    </row>
    <row r="932" spans="2:8" ht="13.5">
      <c r="B932" s="122"/>
      <c r="C932" s="122"/>
      <c r="D932" s="122"/>
      <c r="E932" s="122"/>
      <c r="F932" s="122"/>
      <c r="G932" s="122"/>
      <c r="H932" s="122"/>
    </row>
    <row r="933" spans="2:8" ht="13.5">
      <c r="B933" s="122"/>
      <c r="C933" s="122"/>
      <c r="D933" s="122"/>
      <c r="E933" s="122"/>
      <c r="F933" s="122"/>
      <c r="G933" s="122"/>
      <c r="H933" s="122"/>
    </row>
    <row r="934" spans="2:8" ht="13.5">
      <c r="B934" s="122"/>
      <c r="C934" s="122"/>
      <c r="D934" s="122"/>
      <c r="E934" s="122"/>
      <c r="F934" s="122"/>
      <c r="G934" s="122"/>
      <c r="H934" s="122"/>
    </row>
    <row r="935" spans="2:8" ht="13.5">
      <c r="B935" s="122"/>
      <c r="C935" s="122"/>
      <c r="D935" s="122"/>
      <c r="E935" s="122"/>
      <c r="F935" s="122"/>
      <c r="G935" s="122"/>
      <c r="H935" s="122"/>
    </row>
    <row r="936" spans="2:8" ht="13.5">
      <c r="B936" s="122"/>
      <c r="C936" s="122"/>
      <c r="D936" s="122"/>
      <c r="E936" s="122"/>
      <c r="F936" s="122"/>
      <c r="G936" s="122"/>
      <c r="H936" s="122"/>
    </row>
    <row r="937" spans="2:8" ht="13.5">
      <c r="B937" s="122"/>
      <c r="C937" s="122"/>
      <c r="D937" s="122"/>
      <c r="E937" s="122"/>
      <c r="F937" s="122"/>
      <c r="G937" s="122"/>
      <c r="H937" s="122"/>
    </row>
    <row r="938" spans="2:8" ht="13.5">
      <c r="B938" s="122"/>
      <c r="C938" s="122"/>
      <c r="D938" s="122"/>
      <c r="E938" s="122"/>
      <c r="F938" s="122"/>
      <c r="G938" s="122"/>
      <c r="H938" s="122"/>
    </row>
    <row r="939" spans="2:8" ht="13.5">
      <c r="B939" s="122"/>
      <c r="C939" s="122"/>
      <c r="D939" s="122"/>
      <c r="E939" s="122"/>
      <c r="F939" s="122"/>
      <c r="G939" s="122"/>
      <c r="H939" s="122"/>
    </row>
    <row r="940" spans="2:8" ht="13.5">
      <c r="B940" s="122"/>
      <c r="C940" s="122"/>
      <c r="D940" s="122"/>
      <c r="E940" s="122"/>
      <c r="F940" s="122"/>
      <c r="G940" s="122"/>
      <c r="H940" s="122"/>
    </row>
    <row r="941" spans="2:8" ht="13.5">
      <c r="B941" s="122"/>
      <c r="C941" s="122"/>
      <c r="D941" s="122"/>
      <c r="E941" s="122"/>
      <c r="F941" s="122"/>
      <c r="G941" s="122"/>
      <c r="H941" s="122"/>
    </row>
    <row r="942" spans="2:8" ht="13.5">
      <c r="B942" s="122"/>
      <c r="C942" s="122"/>
      <c r="D942" s="122"/>
      <c r="E942" s="122"/>
      <c r="F942" s="122"/>
      <c r="G942" s="122"/>
      <c r="H942" s="122"/>
    </row>
    <row r="943" spans="2:8" ht="13.5">
      <c r="B943" s="122"/>
      <c r="C943" s="122"/>
      <c r="D943" s="122"/>
      <c r="E943" s="122"/>
      <c r="F943" s="122"/>
      <c r="G943" s="122"/>
      <c r="H943" s="122"/>
    </row>
    <row r="944" spans="2:8" ht="13.5">
      <c r="B944" s="122"/>
      <c r="C944" s="122"/>
      <c r="D944" s="122"/>
      <c r="E944" s="122"/>
      <c r="F944" s="122"/>
      <c r="G944" s="122"/>
      <c r="H944" s="122"/>
    </row>
    <row r="945" spans="2:8" ht="13.5">
      <c r="B945" s="122"/>
      <c r="C945" s="122"/>
      <c r="D945" s="122"/>
      <c r="E945" s="122"/>
      <c r="F945" s="122"/>
      <c r="G945" s="122"/>
      <c r="H945" s="122"/>
    </row>
    <row r="946" spans="2:8" ht="13.5">
      <c r="B946" s="122"/>
      <c r="C946" s="122"/>
      <c r="D946" s="122"/>
      <c r="E946" s="122"/>
      <c r="F946" s="122"/>
      <c r="G946" s="122"/>
      <c r="H946" s="122"/>
    </row>
    <row r="947" spans="2:8" ht="13.5">
      <c r="B947" s="122"/>
      <c r="C947" s="122"/>
      <c r="D947" s="122"/>
      <c r="E947" s="122"/>
      <c r="F947" s="122"/>
      <c r="G947" s="122"/>
      <c r="H947" s="122"/>
    </row>
    <row r="948" spans="2:8" ht="13.5">
      <c r="B948" s="122"/>
      <c r="C948" s="122"/>
      <c r="D948" s="122"/>
      <c r="E948" s="122"/>
      <c r="F948" s="122"/>
      <c r="G948" s="122"/>
      <c r="H948" s="122"/>
    </row>
    <row r="949" spans="2:8" ht="13.5">
      <c r="B949" s="122"/>
      <c r="C949" s="122"/>
      <c r="D949" s="122"/>
      <c r="E949" s="122"/>
      <c r="F949" s="122"/>
      <c r="G949" s="122"/>
      <c r="H949" s="122"/>
    </row>
    <row r="950" spans="2:8" ht="13.5">
      <c r="B950" s="122"/>
      <c r="C950" s="122"/>
      <c r="D950" s="122"/>
      <c r="E950" s="122"/>
      <c r="F950" s="122"/>
      <c r="G950" s="122"/>
      <c r="H950" s="122"/>
    </row>
    <row r="951" spans="2:8" ht="13.5">
      <c r="B951" s="122"/>
      <c r="C951" s="122"/>
      <c r="D951" s="122"/>
      <c r="E951" s="122"/>
      <c r="F951" s="122"/>
      <c r="G951" s="122"/>
      <c r="H951" s="122"/>
    </row>
    <row r="952" spans="2:8" ht="13.5">
      <c r="B952" s="122"/>
      <c r="C952" s="122"/>
      <c r="D952" s="122"/>
      <c r="E952" s="122"/>
      <c r="F952" s="122"/>
      <c r="G952" s="122"/>
      <c r="H952" s="122"/>
    </row>
    <row r="953" spans="2:8" ht="13.5">
      <c r="B953" s="122"/>
      <c r="C953" s="122"/>
      <c r="D953" s="122"/>
      <c r="E953" s="122"/>
      <c r="F953" s="122"/>
      <c r="G953" s="122"/>
      <c r="H953" s="122"/>
    </row>
    <row r="954" spans="2:8" ht="13.5">
      <c r="B954" s="122"/>
      <c r="C954" s="122"/>
      <c r="D954" s="122"/>
      <c r="E954" s="122"/>
      <c r="F954" s="122"/>
      <c r="G954" s="122"/>
      <c r="H954" s="122"/>
    </row>
    <row r="955" spans="2:8" ht="13.5">
      <c r="B955" s="122"/>
      <c r="C955" s="122"/>
      <c r="D955" s="122"/>
      <c r="E955" s="122"/>
      <c r="F955" s="122"/>
      <c r="G955" s="122"/>
      <c r="H955" s="122"/>
    </row>
    <row r="956" spans="2:8" ht="13.5">
      <c r="B956" s="122"/>
      <c r="C956" s="122"/>
      <c r="D956" s="122"/>
      <c r="E956" s="122"/>
      <c r="F956" s="122"/>
      <c r="G956" s="122"/>
      <c r="H956" s="122"/>
    </row>
    <row r="957" spans="2:8" ht="13.5">
      <c r="B957" s="122"/>
      <c r="C957" s="122"/>
      <c r="D957" s="122"/>
      <c r="E957" s="122"/>
      <c r="F957" s="122"/>
      <c r="G957" s="122"/>
      <c r="H957" s="122"/>
    </row>
    <row r="958" spans="2:8" ht="13.5">
      <c r="B958" s="122"/>
      <c r="C958" s="122"/>
      <c r="D958" s="122"/>
      <c r="E958" s="122"/>
      <c r="F958" s="122"/>
      <c r="G958" s="122"/>
      <c r="H958" s="122"/>
    </row>
    <row r="959" spans="2:8" ht="13.5">
      <c r="B959" s="122"/>
      <c r="C959" s="122"/>
      <c r="D959" s="122"/>
      <c r="E959" s="122"/>
      <c r="F959" s="122"/>
      <c r="G959" s="122"/>
      <c r="H959" s="122"/>
    </row>
    <row r="960" spans="2:8" ht="13.5">
      <c r="B960" s="122"/>
      <c r="C960" s="122"/>
      <c r="D960" s="122"/>
      <c r="E960" s="122"/>
      <c r="F960" s="122"/>
      <c r="G960" s="122"/>
      <c r="H960" s="122"/>
    </row>
    <row r="961" spans="2:8" ht="13.5">
      <c r="B961" s="122"/>
      <c r="C961" s="122"/>
      <c r="D961" s="122"/>
      <c r="E961" s="122"/>
      <c r="F961" s="122"/>
      <c r="G961" s="122"/>
      <c r="H961" s="122"/>
    </row>
    <row r="962" spans="2:8" ht="13.5">
      <c r="B962" s="122"/>
      <c r="C962" s="122"/>
      <c r="D962" s="122"/>
      <c r="E962" s="122"/>
      <c r="F962" s="122"/>
      <c r="G962" s="122"/>
      <c r="H962" s="122"/>
    </row>
    <row r="963" spans="2:8" ht="13.5">
      <c r="B963" s="122"/>
      <c r="C963" s="122"/>
      <c r="D963" s="122"/>
      <c r="E963" s="122"/>
      <c r="F963" s="122"/>
      <c r="G963" s="122"/>
      <c r="H963" s="122"/>
    </row>
    <row r="964" spans="2:8" ht="13.5">
      <c r="B964" s="122"/>
      <c r="C964" s="122"/>
      <c r="D964" s="122"/>
      <c r="E964" s="122"/>
      <c r="F964" s="122"/>
      <c r="G964" s="122"/>
      <c r="H964" s="122"/>
    </row>
    <row r="965" spans="2:8" ht="13.5">
      <c r="B965" s="122"/>
      <c r="C965" s="122"/>
      <c r="D965" s="122"/>
      <c r="E965" s="122"/>
      <c r="F965" s="122"/>
      <c r="G965" s="122"/>
      <c r="H965" s="122"/>
    </row>
    <row r="966" spans="2:8" ht="13.5">
      <c r="B966" s="122"/>
      <c r="C966" s="122"/>
      <c r="D966" s="122"/>
      <c r="E966" s="122"/>
      <c r="F966" s="122"/>
      <c r="G966" s="122"/>
      <c r="H966" s="122"/>
    </row>
    <row r="967" spans="2:8" ht="13.5">
      <c r="B967" s="122"/>
      <c r="C967" s="122"/>
      <c r="D967" s="122"/>
      <c r="E967" s="122"/>
      <c r="F967" s="122"/>
      <c r="G967" s="122"/>
      <c r="H967" s="122"/>
    </row>
    <row r="968" spans="2:8" ht="13.5">
      <c r="B968" s="122"/>
      <c r="C968" s="122"/>
      <c r="D968" s="122"/>
      <c r="E968" s="122"/>
      <c r="F968" s="122"/>
      <c r="G968" s="122"/>
      <c r="H968" s="122"/>
    </row>
    <row r="969" spans="2:8" ht="13.5">
      <c r="B969" s="122"/>
      <c r="C969" s="122"/>
      <c r="D969" s="122"/>
      <c r="E969" s="122"/>
      <c r="F969" s="122"/>
      <c r="G969" s="122"/>
      <c r="H969" s="122"/>
    </row>
    <row r="970" spans="2:8" ht="13.5">
      <c r="B970" s="122"/>
      <c r="C970" s="122"/>
      <c r="D970" s="122"/>
      <c r="E970" s="122"/>
      <c r="F970" s="122"/>
      <c r="G970" s="122"/>
      <c r="H970" s="122"/>
    </row>
    <row r="971" spans="2:8" ht="13.5">
      <c r="B971" s="122"/>
      <c r="C971" s="122"/>
      <c r="D971" s="122"/>
      <c r="E971" s="122"/>
      <c r="F971" s="122"/>
      <c r="G971" s="122"/>
      <c r="H971" s="122"/>
    </row>
    <row r="972" spans="2:8" ht="13.5">
      <c r="B972" s="122"/>
      <c r="C972" s="122"/>
      <c r="D972" s="122"/>
      <c r="E972" s="122"/>
      <c r="F972" s="122"/>
      <c r="G972" s="122"/>
      <c r="H972" s="122"/>
    </row>
    <row r="973" spans="2:8" ht="13.5">
      <c r="B973" s="122"/>
      <c r="C973" s="122"/>
      <c r="D973" s="122"/>
      <c r="E973" s="122"/>
      <c r="F973" s="122"/>
      <c r="G973" s="122"/>
      <c r="H973" s="122"/>
    </row>
    <row r="974" spans="2:8" ht="13.5">
      <c r="B974" s="122"/>
      <c r="C974" s="122"/>
      <c r="D974" s="122"/>
      <c r="E974" s="122"/>
      <c r="F974" s="122"/>
      <c r="G974" s="122"/>
      <c r="H974" s="122"/>
    </row>
    <row r="975" spans="2:8" ht="13.5">
      <c r="B975" s="122"/>
      <c r="C975" s="122"/>
      <c r="D975" s="122"/>
      <c r="E975" s="122"/>
      <c r="F975" s="122"/>
      <c r="G975" s="122"/>
      <c r="H975" s="122"/>
    </row>
    <row r="976" spans="2:8" ht="13.5">
      <c r="B976" s="122"/>
      <c r="C976" s="122"/>
      <c r="D976" s="122"/>
      <c r="E976" s="122"/>
      <c r="F976" s="122"/>
      <c r="G976" s="122"/>
      <c r="H976" s="122"/>
    </row>
    <row r="977" spans="2:8" ht="13.5">
      <c r="B977" s="122"/>
      <c r="C977" s="122"/>
      <c r="D977" s="122"/>
      <c r="E977" s="122"/>
      <c r="F977" s="122"/>
      <c r="G977" s="122"/>
      <c r="H977" s="122"/>
    </row>
    <row r="978" spans="2:8" ht="13.5">
      <c r="B978" s="122"/>
      <c r="C978" s="122"/>
      <c r="D978" s="122"/>
      <c r="E978" s="122"/>
      <c r="F978" s="122"/>
      <c r="G978" s="122"/>
      <c r="H978" s="122"/>
    </row>
    <row r="979" spans="2:8" ht="13.5">
      <c r="B979" s="122"/>
      <c r="C979" s="122"/>
      <c r="D979" s="122"/>
      <c r="E979" s="122"/>
      <c r="F979" s="122"/>
      <c r="G979" s="122"/>
      <c r="H979" s="122"/>
    </row>
    <row r="980" spans="2:8" ht="13.5">
      <c r="B980" s="122"/>
      <c r="C980" s="122"/>
      <c r="D980" s="122"/>
      <c r="E980" s="122"/>
      <c r="F980" s="122"/>
      <c r="G980" s="122"/>
      <c r="H980" s="122"/>
    </row>
    <row r="981" spans="2:8" ht="13.5">
      <c r="B981" s="122"/>
      <c r="C981" s="122"/>
      <c r="D981" s="122"/>
      <c r="E981" s="122"/>
      <c r="F981" s="122"/>
      <c r="G981" s="122"/>
      <c r="H981" s="122"/>
    </row>
    <row r="982" spans="2:8" ht="13.5">
      <c r="B982" s="122"/>
      <c r="C982" s="122"/>
      <c r="D982" s="122"/>
      <c r="E982" s="122"/>
      <c r="F982" s="122"/>
      <c r="G982" s="122"/>
      <c r="H982" s="122"/>
    </row>
    <row r="983" spans="2:8" ht="13.5">
      <c r="B983" s="122"/>
      <c r="C983" s="122"/>
      <c r="D983" s="122"/>
      <c r="E983" s="122"/>
      <c r="F983" s="122"/>
      <c r="G983" s="122"/>
      <c r="H983" s="122"/>
    </row>
    <row r="984" spans="2:8" ht="13.5">
      <c r="B984" s="122"/>
      <c r="C984" s="122"/>
      <c r="D984" s="122"/>
      <c r="E984" s="122"/>
      <c r="F984" s="122"/>
      <c r="G984" s="122"/>
      <c r="H984" s="122"/>
    </row>
    <row r="985" spans="2:8" ht="13.5">
      <c r="B985" s="122"/>
      <c r="C985" s="122"/>
      <c r="D985" s="122"/>
      <c r="E985" s="122"/>
      <c r="F985" s="122"/>
      <c r="G985" s="122"/>
      <c r="H985" s="122"/>
    </row>
    <row r="986" spans="2:8" ht="13.5">
      <c r="B986" s="122"/>
      <c r="C986" s="122"/>
      <c r="D986" s="122"/>
      <c r="E986" s="122"/>
      <c r="F986" s="122"/>
      <c r="G986" s="122"/>
      <c r="H986" s="122"/>
    </row>
    <row r="987" spans="2:8" ht="13.5">
      <c r="B987" s="122"/>
      <c r="C987" s="122"/>
      <c r="D987" s="122"/>
      <c r="E987" s="122"/>
      <c r="F987" s="122"/>
      <c r="G987" s="122"/>
      <c r="H987" s="122"/>
    </row>
    <row r="988" spans="2:8" ht="13.5">
      <c r="B988" s="122"/>
      <c r="C988" s="122"/>
      <c r="D988" s="122"/>
      <c r="E988" s="122"/>
      <c r="F988" s="122"/>
      <c r="G988" s="122"/>
      <c r="H988" s="122"/>
    </row>
    <row r="989" spans="2:8" ht="13.5">
      <c r="B989" s="122"/>
      <c r="C989" s="122"/>
      <c r="D989" s="122"/>
      <c r="E989" s="122"/>
      <c r="F989" s="122"/>
      <c r="G989" s="122"/>
      <c r="H989" s="122"/>
    </row>
    <row r="990" spans="2:8" ht="13.5">
      <c r="B990" s="122"/>
      <c r="C990" s="122"/>
      <c r="D990" s="122"/>
      <c r="E990" s="122"/>
      <c r="F990" s="122"/>
      <c r="G990" s="122"/>
      <c r="H990" s="122"/>
    </row>
    <row r="991" spans="2:8" ht="13.5">
      <c r="B991" s="122"/>
      <c r="C991" s="122"/>
      <c r="D991" s="122"/>
      <c r="E991" s="122"/>
      <c r="F991" s="122"/>
      <c r="G991" s="122"/>
      <c r="H991" s="122"/>
    </row>
    <row r="992" spans="2:8" ht="13.5">
      <c r="B992" s="122"/>
      <c r="C992" s="122"/>
      <c r="D992" s="122"/>
      <c r="E992" s="122"/>
      <c r="F992" s="122"/>
      <c r="G992" s="122"/>
      <c r="H992" s="122"/>
    </row>
    <row r="993" spans="2:8" ht="13.5">
      <c r="B993" s="122"/>
      <c r="C993" s="122"/>
      <c r="D993" s="122"/>
      <c r="E993" s="122"/>
      <c r="F993" s="122"/>
      <c r="G993" s="122"/>
      <c r="H993" s="122"/>
    </row>
    <row r="994" spans="2:8" ht="13.5">
      <c r="B994" s="122"/>
      <c r="C994" s="122"/>
      <c r="D994" s="122"/>
      <c r="E994" s="122"/>
      <c r="F994" s="122"/>
      <c r="G994" s="122"/>
      <c r="H994" s="122"/>
    </row>
    <row r="995" spans="2:8" ht="13.5">
      <c r="B995" s="122"/>
      <c r="C995" s="122"/>
      <c r="D995" s="122"/>
      <c r="E995" s="122"/>
      <c r="F995" s="122"/>
      <c r="G995" s="122"/>
      <c r="H995" s="122"/>
    </row>
    <row r="996" spans="2:8" ht="13.5">
      <c r="B996" s="122"/>
      <c r="C996" s="122"/>
      <c r="D996" s="122"/>
      <c r="E996" s="122"/>
      <c r="F996" s="122"/>
      <c r="G996" s="122"/>
      <c r="H996" s="122"/>
    </row>
    <row r="997" spans="2:8" ht="13.5">
      <c r="B997" s="122"/>
      <c r="C997" s="122"/>
      <c r="D997" s="122"/>
      <c r="E997" s="122"/>
      <c r="F997" s="122"/>
      <c r="G997" s="122"/>
      <c r="H997" s="122"/>
    </row>
    <row r="998" spans="2:8" ht="13.5">
      <c r="B998" s="122"/>
      <c r="C998" s="122"/>
      <c r="D998" s="122"/>
      <c r="E998" s="122"/>
      <c r="F998" s="122"/>
      <c r="G998" s="122"/>
      <c r="H998" s="122"/>
    </row>
    <row r="999" spans="2:8" ht="13.5">
      <c r="B999" s="122"/>
      <c r="C999" s="122"/>
      <c r="D999" s="122"/>
      <c r="E999" s="122"/>
      <c r="F999" s="122"/>
      <c r="G999" s="122"/>
      <c r="H999" s="122"/>
    </row>
    <row r="1000" spans="2:8" ht="13.5">
      <c r="B1000" s="122"/>
      <c r="C1000" s="122"/>
      <c r="D1000" s="122"/>
      <c r="E1000" s="122"/>
      <c r="F1000" s="122"/>
      <c r="G1000" s="122"/>
      <c r="H1000" s="122"/>
    </row>
    <row r="1001" spans="2:8" ht="13.5">
      <c r="B1001" s="122"/>
      <c r="C1001" s="122"/>
      <c r="D1001" s="122"/>
      <c r="E1001" s="122"/>
      <c r="F1001" s="122"/>
      <c r="G1001" s="122"/>
      <c r="H1001" s="122"/>
    </row>
    <row r="1002" spans="2:8" ht="13.5">
      <c r="B1002" s="122"/>
      <c r="C1002" s="122"/>
      <c r="D1002" s="122"/>
      <c r="E1002" s="122"/>
      <c r="F1002" s="122"/>
      <c r="G1002" s="122"/>
      <c r="H1002" s="122"/>
    </row>
    <row r="1003" spans="2:8" ht="13.5">
      <c r="B1003" s="122"/>
      <c r="C1003" s="122"/>
      <c r="D1003" s="122"/>
      <c r="E1003" s="122"/>
      <c r="F1003" s="122"/>
      <c r="G1003" s="122"/>
      <c r="H1003" s="122"/>
    </row>
    <row r="1004" spans="2:7" ht="13.5">
      <c r="B1004" s="122"/>
      <c r="C1004" s="122"/>
      <c r="D1004" s="122"/>
      <c r="E1004" s="122"/>
      <c r="F1004" s="122"/>
      <c r="G1004" s="122"/>
    </row>
    <row r="1005" spans="2:7" ht="13.5">
      <c r="B1005" s="122"/>
      <c r="C1005" s="122"/>
      <c r="D1005" s="122"/>
      <c r="E1005" s="122"/>
      <c r="F1005" s="122"/>
      <c r="G1005" s="122"/>
    </row>
  </sheetData>
  <sheetProtection password="F470" sheet="1" objects="1" scenarios="1"/>
  <mergeCells count="6">
    <mergeCell ref="G11:G12"/>
    <mergeCell ref="B2:E3"/>
    <mergeCell ref="E7:E8"/>
    <mergeCell ref="E11:E12"/>
    <mergeCell ref="B10:B11"/>
    <mergeCell ref="F5:F6"/>
  </mergeCells>
  <printOptions/>
  <pageMargins left="0.67" right="0.75" top="0.97" bottom="1" header="0.5" footer="0.5"/>
  <pageSetup horizontalDpi="1200" verticalDpi="1200" orientation="landscape" scale="84" r:id="rId4"/>
  <headerFooter alignWithMargins="0">
    <oddFooter>&amp;CAWWA Water Loss Control Committee&amp;R&amp;A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5">
    <tabColor indexed="48"/>
  </sheetPr>
  <dimension ref="A1:N74"/>
  <sheetViews>
    <sheetView showGridLines="0" zoomScaleSheetLayoutView="100" workbookViewId="0" topLeftCell="A1">
      <pane xSplit="2" ySplit="5" topLeftCell="C6" activePane="bottomRight" state="frozen"/>
      <selection pane="topLeft" activeCell="K26" sqref="K26"/>
      <selection pane="topRight" activeCell="K26" sqref="K26"/>
      <selection pane="bottomLeft" activeCell="K26" sqref="K26"/>
      <selection pane="bottomRight" activeCell="C2" sqref="C2:I2"/>
    </sheetView>
  </sheetViews>
  <sheetFormatPr defaultColWidth="9.140625" defaultRowHeight="12.75" zeroHeight="1"/>
  <cols>
    <col min="1" max="1" width="1.28515625" style="262" customWidth="1"/>
    <col min="2" max="2" width="1.28515625" style="26" customWidth="1"/>
    <col min="3" max="3" width="41.28125" style="1" customWidth="1"/>
    <col min="4" max="4" width="6.421875" style="1" customWidth="1"/>
    <col min="5" max="5" width="2.7109375" style="1" customWidth="1"/>
    <col min="6" max="6" width="7.8515625" style="1" customWidth="1"/>
    <col min="7" max="7" width="29.7109375" style="1" customWidth="1"/>
    <col min="8" max="8" width="3.140625" style="1" customWidth="1"/>
    <col min="9" max="9" width="8.7109375" style="1" customWidth="1"/>
    <col min="10" max="10" width="29.7109375" style="1" customWidth="1"/>
    <col min="11" max="11" width="2.8515625" style="1" customWidth="1"/>
    <col min="12" max="12" width="2.421875" style="1" customWidth="1"/>
    <col min="13" max="13" width="1.1484375" style="1" customWidth="1"/>
    <col min="14" max="14" width="1.28515625" style="1" customWidth="1"/>
    <col min="15" max="16384" width="0" style="1" hidden="1" customWidth="1"/>
  </cols>
  <sheetData>
    <row r="1" spans="1:14" s="18" customFormat="1" ht="6" customHeight="1" thickBot="1">
      <c r="A1" s="262"/>
      <c r="B1" s="26"/>
      <c r="N1" s="117"/>
    </row>
    <row r="2" spans="2:14" ht="40.5" customHeight="1" thickBot="1" thickTop="1">
      <c r="B2" s="54"/>
      <c r="C2" s="452" t="s">
        <v>176</v>
      </c>
      <c r="D2" s="453"/>
      <c r="E2" s="453"/>
      <c r="F2" s="453"/>
      <c r="G2" s="453"/>
      <c r="H2" s="453"/>
      <c r="I2" s="453"/>
      <c r="J2" s="50"/>
      <c r="K2" s="50"/>
      <c r="L2" s="50"/>
      <c r="M2" s="51"/>
      <c r="N2" s="117"/>
    </row>
    <row r="3" spans="2:14" ht="9.75" customHeight="1" thickBot="1" thickTop="1">
      <c r="B3" s="55"/>
      <c r="C3" s="2"/>
      <c r="D3" s="2"/>
      <c r="E3" s="2"/>
      <c r="F3" s="2"/>
      <c r="G3" s="2"/>
      <c r="H3" s="2"/>
      <c r="I3" s="2"/>
      <c r="J3" s="2"/>
      <c r="K3" s="2"/>
      <c r="L3" s="2"/>
      <c r="M3" s="30"/>
      <c r="N3" s="117"/>
    </row>
    <row r="4" spans="1:14" s="25" customFormat="1" ht="15" customHeight="1" thickBot="1">
      <c r="A4" s="263"/>
      <c r="B4" s="56"/>
      <c r="C4" s="75" t="s">
        <v>38</v>
      </c>
      <c r="D4" s="72"/>
      <c r="E4" s="432" t="s">
        <v>39</v>
      </c>
      <c r="F4" s="433"/>
      <c r="G4" s="433"/>
      <c r="H4" s="433"/>
      <c r="I4" s="433"/>
      <c r="J4" s="433"/>
      <c r="K4" s="433"/>
      <c r="L4" s="434"/>
      <c r="M4" s="58"/>
      <c r="N4" s="117"/>
    </row>
    <row r="5" spans="2:14" ht="6.75" customHeight="1" thickBot="1">
      <c r="B5" s="55"/>
      <c r="C5" s="52"/>
      <c r="D5" s="52"/>
      <c r="E5" s="52"/>
      <c r="F5" s="52"/>
      <c r="G5" s="28"/>
      <c r="H5" s="2"/>
      <c r="I5" s="2"/>
      <c r="J5" s="2"/>
      <c r="K5" s="2"/>
      <c r="L5" s="2"/>
      <c r="M5" s="30"/>
      <c r="N5" s="117"/>
    </row>
    <row r="6" spans="2:14" ht="17.25" customHeight="1" thickBot="1">
      <c r="B6" s="55"/>
      <c r="C6" s="71" t="s">
        <v>4</v>
      </c>
      <c r="D6" s="66"/>
      <c r="E6" s="420" t="s">
        <v>137</v>
      </c>
      <c r="F6" s="421"/>
      <c r="G6" s="421"/>
      <c r="H6" s="421"/>
      <c r="I6" s="421"/>
      <c r="J6" s="421"/>
      <c r="K6" s="421"/>
      <c r="L6" s="422"/>
      <c r="M6" s="30"/>
      <c r="N6" s="117"/>
    </row>
    <row r="7" spans="2:14" ht="6.75" customHeight="1" thickBot="1">
      <c r="B7" s="55"/>
      <c r="C7" s="52"/>
      <c r="D7" s="52"/>
      <c r="E7" s="52"/>
      <c r="F7" s="52"/>
      <c r="G7" s="28"/>
      <c r="H7" s="2"/>
      <c r="I7" s="2"/>
      <c r="J7" s="2"/>
      <c r="K7" s="2"/>
      <c r="L7" s="2"/>
      <c r="M7" s="30"/>
      <c r="N7" s="117"/>
    </row>
    <row r="8" spans="1:14" ht="49.5" customHeight="1" thickBot="1">
      <c r="A8" s="261"/>
      <c r="B8" s="55"/>
      <c r="C8" s="71" t="s">
        <v>134</v>
      </c>
      <c r="D8" s="66"/>
      <c r="E8" s="420" t="s">
        <v>13</v>
      </c>
      <c r="F8" s="421"/>
      <c r="G8" s="421"/>
      <c r="H8" s="421"/>
      <c r="I8" s="421"/>
      <c r="J8" s="421"/>
      <c r="K8" s="421"/>
      <c r="L8" s="422"/>
      <c r="M8" s="30"/>
      <c r="N8" s="117"/>
    </row>
    <row r="9" spans="2:14" ht="6.75" customHeight="1" thickBot="1">
      <c r="B9" s="55"/>
      <c r="C9" s="52"/>
      <c r="D9" s="52"/>
      <c r="E9" s="52"/>
      <c r="F9" s="52"/>
      <c r="G9" s="28"/>
      <c r="H9" s="2"/>
      <c r="I9" s="2"/>
      <c r="J9" s="2"/>
      <c r="K9" s="2"/>
      <c r="L9" s="2"/>
      <c r="M9" s="30"/>
      <c r="N9" s="117"/>
    </row>
    <row r="10" spans="2:14" ht="39" customHeight="1" thickBot="1">
      <c r="B10" s="55"/>
      <c r="C10" s="71" t="s">
        <v>3</v>
      </c>
      <c r="D10" s="66"/>
      <c r="E10" s="420" t="s">
        <v>141</v>
      </c>
      <c r="F10" s="421"/>
      <c r="G10" s="421"/>
      <c r="H10" s="421"/>
      <c r="I10" s="421"/>
      <c r="J10" s="421"/>
      <c r="K10" s="421"/>
      <c r="L10" s="422"/>
      <c r="M10" s="30"/>
      <c r="N10" s="117"/>
    </row>
    <row r="11" spans="2:14" ht="6.75" customHeight="1" thickBot="1">
      <c r="B11" s="55"/>
      <c r="C11" s="52"/>
      <c r="D11" s="52"/>
      <c r="E11" s="52"/>
      <c r="F11" s="52"/>
      <c r="G11" s="28"/>
      <c r="H11" s="2"/>
      <c r="I11" s="2"/>
      <c r="J11" s="2"/>
      <c r="K11" s="2"/>
      <c r="L11" s="2"/>
      <c r="M11" s="30"/>
      <c r="N11" s="117"/>
    </row>
    <row r="12" spans="2:14" ht="39" customHeight="1" thickBot="1">
      <c r="B12" s="55"/>
      <c r="C12" s="71" t="s">
        <v>7</v>
      </c>
      <c r="D12" s="66"/>
      <c r="E12" s="420" t="s">
        <v>142</v>
      </c>
      <c r="F12" s="421"/>
      <c r="G12" s="421"/>
      <c r="H12" s="421"/>
      <c r="I12" s="421"/>
      <c r="J12" s="421"/>
      <c r="K12" s="421"/>
      <c r="L12" s="422"/>
      <c r="M12" s="30"/>
      <c r="N12" s="117"/>
    </row>
    <row r="13" spans="1:14" ht="6.75" customHeight="1" thickBot="1">
      <c r="A13" s="264"/>
      <c r="B13" s="33"/>
      <c r="C13" s="68"/>
      <c r="D13" s="53"/>
      <c r="E13" s="53"/>
      <c r="F13" s="53"/>
      <c r="G13" s="60"/>
      <c r="H13" s="61"/>
      <c r="I13" s="61"/>
      <c r="J13" s="61"/>
      <c r="K13" s="61"/>
      <c r="L13" s="61"/>
      <c r="M13" s="30"/>
      <c r="N13" s="117"/>
    </row>
    <row r="14" spans="2:14" ht="124.5" customHeight="1" thickBot="1">
      <c r="B14" s="55"/>
      <c r="C14" s="71" t="s">
        <v>113</v>
      </c>
      <c r="D14" s="67"/>
      <c r="E14" s="435" t="s">
        <v>168</v>
      </c>
      <c r="F14" s="436"/>
      <c r="G14" s="436"/>
      <c r="H14" s="436"/>
      <c r="I14" s="436"/>
      <c r="J14" s="436"/>
      <c r="K14" s="436"/>
      <c r="L14" s="437"/>
      <c r="M14" s="30"/>
      <c r="N14" s="117"/>
    </row>
    <row r="15" spans="2:14" ht="6.75" customHeight="1" thickBot="1">
      <c r="B15" s="55"/>
      <c r="C15" s="31"/>
      <c r="D15" s="27"/>
      <c r="E15" s="27"/>
      <c r="F15" s="27"/>
      <c r="G15" s="62"/>
      <c r="H15" s="61"/>
      <c r="I15" s="61"/>
      <c r="J15" s="61"/>
      <c r="K15" s="61"/>
      <c r="L15" s="61"/>
      <c r="M15" s="30"/>
      <c r="N15" s="117"/>
    </row>
    <row r="16" spans="2:14" ht="25.5" customHeight="1" thickBot="1">
      <c r="B16" s="55"/>
      <c r="C16" s="76" t="s">
        <v>24</v>
      </c>
      <c r="D16" s="73"/>
      <c r="E16" s="420" t="s">
        <v>37</v>
      </c>
      <c r="F16" s="421"/>
      <c r="G16" s="421"/>
      <c r="H16" s="421"/>
      <c r="I16" s="421"/>
      <c r="J16" s="421"/>
      <c r="K16" s="421"/>
      <c r="L16" s="422"/>
      <c r="M16" s="30"/>
      <c r="N16" s="117"/>
    </row>
    <row r="17" spans="2:14" ht="6.75" customHeight="1" thickBot="1">
      <c r="B17" s="55"/>
      <c r="C17" s="31"/>
      <c r="D17" s="27"/>
      <c r="E17" s="27"/>
      <c r="F17" s="27"/>
      <c r="G17" s="62"/>
      <c r="H17" s="61"/>
      <c r="I17" s="61"/>
      <c r="J17" s="61"/>
      <c r="K17" s="61"/>
      <c r="L17" s="61"/>
      <c r="M17" s="30"/>
      <c r="N17" s="117"/>
    </row>
    <row r="18" spans="2:14" ht="24.75" customHeight="1" thickBot="1">
      <c r="B18" s="55"/>
      <c r="C18" s="77" t="s">
        <v>28</v>
      </c>
      <c r="D18" s="74"/>
      <c r="E18" s="420" t="s">
        <v>36</v>
      </c>
      <c r="F18" s="421"/>
      <c r="G18" s="421"/>
      <c r="H18" s="421"/>
      <c r="I18" s="421"/>
      <c r="J18" s="421"/>
      <c r="K18" s="421"/>
      <c r="L18" s="422"/>
      <c r="M18" s="30"/>
      <c r="N18" s="117"/>
    </row>
    <row r="19" spans="2:14" ht="6.75" customHeight="1" thickBot="1">
      <c r="B19" s="55"/>
      <c r="C19" s="31"/>
      <c r="D19" s="27"/>
      <c r="E19" s="27"/>
      <c r="F19" s="27"/>
      <c r="G19" s="62"/>
      <c r="H19" s="61"/>
      <c r="I19" s="61"/>
      <c r="J19" s="61"/>
      <c r="K19" s="61"/>
      <c r="L19" s="61"/>
      <c r="M19" s="30"/>
      <c r="N19" s="117"/>
    </row>
    <row r="20" spans="2:14" ht="107.25" customHeight="1" thickBot="1">
      <c r="B20" s="55"/>
      <c r="C20" s="76" t="s">
        <v>5</v>
      </c>
      <c r="D20" s="73"/>
      <c r="E20" s="420" t="s">
        <v>275</v>
      </c>
      <c r="F20" s="421"/>
      <c r="G20" s="421"/>
      <c r="H20" s="421"/>
      <c r="I20" s="421"/>
      <c r="J20" s="421"/>
      <c r="K20" s="421"/>
      <c r="L20" s="422"/>
      <c r="M20" s="30"/>
      <c r="N20" s="117"/>
    </row>
    <row r="21" spans="2:14" ht="6.75" customHeight="1" thickBot="1">
      <c r="B21" s="55"/>
      <c r="C21" s="31"/>
      <c r="D21" s="27"/>
      <c r="E21" s="27"/>
      <c r="F21" s="27"/>
      <c r="G21" s="62"/>
      <c r="H21" s="61"/>
      <c r="I21" s="61"/>
      <c r="J21" s="61"/>
      <c r="K21" s="61"/>
      <c r="L21" s="61"/>
      <c r="M21" s="30"/>
      <c r="N21" s="117"/>
    </row>
    <row r="22" spans="2:14" ht="77.25" customHeight="1" thickBot="1">
      <c r="B22" s="55"/>
      <c r="C22" s="76" t="s">
        <v>6</v>
      </c>
      <c r="D22" s="73"/>
      <c r="E22" s="420" t="s">
        <v>169</v>
      </c>
      <c r="F22" s="421"/>
      <c r="G22" s="421"/>
      <c r="H22" s="421"/>
      <c r="I22" s="421"/>
      <c r="J22" s="421"/>
      <c r="K22" s="421"/>
      <c r="L22" s="422"/>
      <c r="M22" s="30"/>
      <c r="N22" s="117"/>
    </row>
    <row r="23" spans="2:14" ht="6.75" customHeight="1" thickBot="1">
      <c r="B23" s="55"/>
      <c r="C23" s="31"/>
      <c r="D23" s="27"/>
      <c r="E23" s="27"/>
      <c r="F23" s="27"/>
      <c r="G23" s="62"/>
      <c r="H23" s="61"/>
      <c r="I23" s="61"/>
      <c r="J23" s="61"/>
      <c r="K23" s="61"/>
      <c r="L23" s="61"/>
      <c r="M23" s="30"/>
      <c r="N23" s="117"/>
    </row>
    <row r="24" spans="2:14" ht="52.5" customHeight="1" thickBot="1">
      <c r="B24" s="55"/>
      <c r="C24" s="76" t="s">
        <v>9</v>
      </c>
      <c r="D24" s="73"/>
      <c r="E24" s="423" t="s">
        <v>170</v>
      </c>
      <c r="F24" s="424"/>
      <c r="G24" s="424"/>
      <c r="H24" s="424"/>
      <c r="I24" s="424"/>
      <c r="J24" s="424"/>
      <c r="K24" s="424"/>
      <c r="L24" s="425"/>
      <c r="M24" s="30"/>
      <c r="N24" s="117"/>
    </row>
    <row r="25" spans="2:14" ht="6.75" customHeight="1" thickBot="1">
      <c r="B25" s="55"/>
      <c r="C25" s="31"/>
      <c r="D25" s="27"/>
      <c r="E25" s="27"/>
      <c r="F25" s="27"/>
      <c r="G25" s="62"/>
      <c r="H25" s="61"/>
      <c r="I25" s="61"/>
      <c r="J25" s="61"/>
      <c r="K25" s="61"/>
      <c r="L25" s="61"/>
      <c r="M25" s="30"/>
      <c r="N25" s="117"/>
    </row>
    <row r="26" spans="2:14" ht="175.5" customHeight="1" thickBot="1">
      <c r="B26" s="55"/>
      <c r="C26" s="77" t="s">
        <v>8</v>
      </c>
      <c r="D26" s="74"/>
      <c r="E26" s="423" t="s">
        <v>14</v>
      </c>
      <c r="F26" s="424"/>
      <c r="G26" s="424"/>
      <c r="H26" s="424"/>
      <c r="I26" s="424"/>
      <c r="J26" s="424"/>
      <c r="K26" s="424"/>
      <c r="L26" s="425"/>
      <c r="M26" s="30"/>
      <c r="N26" s="117"/>
    </row>
    <row r="27" spans="2:14" ht="6.75" customHeight="1" thickBot="1">
      <c r="B27" s="55"/>
      <c r="C27" s="31"/>
      <c r="D27" s="27"/>
      <c r="E27" s="27"/>
      <c r="F27" s="27"/>
      <c r="G27" s="62"/>
      <c r="H27" s="61"/>
      <c r="I27" s="61"/>
      <c r="J27" s="61"/>
      <c r="K27" s="61"/>
      <c r="L27" s="61"/>
      <c r="M27" s="30"/>
      <c r="N27" s="117"/>
    </row>
    <row r="28" spans="2:14" ht="74.25" customHeight="1" thickBot="1">
      <c r="B28" s="55"/>
      <c r="C28" s="76" t="s">
        <v>277</v>
      </c>
      <c r="D28" s="73"/>
      <c r="E28" s="426" t="s">
        <v>172</v>
      </c>
      <c r="F28" s="427"/>
      <c r="G28" s="427"/>
      <c r="H28" s="427"/>
      <c r="I28" s="427"/>
      <c r="J28" s="427"/>
      <c r="K28" s="427"/>
      <c r="L28" s="428"/>
      <c r="M28" s="30"/>
      <c r="N28" s="117"/>
    </row>
    <row r="29" spans="2:14" ht="6.75" customHeight="1" thickBot="1">
      <c r="B29" s="55"/>
      <c r="C29" s="31"/>
      <c r="D29" s="27"/>
      <c r="E29" s="27"/>
      <c r="F29" s="27"/>
      <c r="G29" s="62"/>
      <c r="H29" s="61"/>
      <c r="I29" s="61"/>
      <c r="J29" s="61"/>
      <c r="K29" s="61"/>
      <c r="L29" s="61"/>
      <c r="M29" s="30"/>
      <c r="N29" s="117"/>
    </row>
    <row r="30" spans="2:14" ht="89.25" customHeight="1" thickBot="1">
      <c r="B30" s="55"/>
      <c r="C30" s="76" t="s">
        <v>19</v>
      </c>
      <c r="D30" s="73"/>
      <c r="E30" s="426" t="s">
        <v>171</v>
      </c>
      <c r="F30" s="427"/>
      <c r="G30" s="427"/>
      <c r="H30" s="427"/>
      <c r="I30" s="427"/>
      <c r="J30" s="427"/>
      <c r="K30" s="427"/>
      <c r="L30" s="428"/>
      <c r="M30" s="30"/>
      <c r="N30" s="117"/>
    </row>
    <row r="31" spans="1:14" ht="6.75" customHeight="1" thickBot="1">
      <c r="A31" s="264"/>
      <c r="B31" s="33"/>
      <c r="C31" s="31"/>
      <c r="D31" s="27"/>
      <c r="E31" s="27"/>
      <c r="F31" s="27"/>
      <c r="G31" s="62"/>
      <c r="H31" s="61"/>
      <c r="I31" s="61"/>
      <c r="J31" s="61"/>
      <c r="K31" s="61"/>
      <c r="L31" s="61"/>
      <c r="M31" s="30"/>
      <c r="N31" s="117"/>
    </row>
    <row r="32" spans="2:14" ht="123" customHeight="1" thickBot="1">
      <c r="B32" s="55"/>
      <c r="C32" s="76" t="s">
        <v>278</v>
      </c>
      <c r="D32" s="73"/>
      <c r="E32" s="423" t="s">
        <v>207</v>
      </c>
      <c r="F32" s="424"/>
      <c r="G32" s="424"/>
      <c r="H32" s="424"/>
      <c r="I32" s="424"/>
      <c r="J32" s="424"/>
      <c r="K32" s="424"/>
      <c r="L32" s="425"/>
      <c r="M32" s="30"/>
      <c r="N32" s="117"/>
    </row>
    <row r="33" spans="2:14" ht="6.75" customHeight="1" thickBot="1">
      <c r="B33" s="55"/>
      <c r="C33" s="31"/>
      <c r="D33" s="27"/>
      <c r="E33" s="27"/>
      <c r="F33" s="27"/>
      <c r="G33" s="62"/>
      <c r="H33" s="61"/>
      <c r="I33" s="61"/>
      <c r="J33" s="61"/>
      <c r="K33" s="61"/>
      <c r="L33" s="61"/>
      <c r="M33" s="30"/>
      <c r="N33" s="117"/>
    </row>
    <row r="34" spans="1:14" s="70" customFormat="1" ht="158.25" customHeight="1" thickBot="1">
      <c r="A34" s="265"/>
      <c r="B34" s="69"/>
      <c r="C34" s="77" t="s">
        <v>10</v>
      </c>
      <c r="D34" s="74"/>
      <c r="E34" s="423" t="s">
        <v>0</v>
      </c>
      <c r="F34" s="424"/>
      <c r="G34" s="424"/>
      <c r="H34" s="424"/>
      <c r="I34" s="424"/>
      <c r="J34" s="424"/>
      <c r="K34" s="424"/>
      <c r="L34" s="425"/>
      <c r="M34" s="42"/>
      <c r="N34" s="118"/>
    </row>
    <row r="35" spans="2:14" ht="6.75" customHeight="1" thickBot="1">
      <c r="B35" s="55"/>
      <c r="C35" s="59"/>
      <c r="D35" s="29"/>
      <c r="E35" s="29"/>
      <c r="F35" s="29"/>
      <c r="G35" s="62"/>
      <c r="H35" s="61"/>
      <c r="I35" s="61"/>
      <c r="J35" s="61"/>
      <c r="K35" s="61"/>
      <c r="L35" s="61"/>
      <c r="M35" s="30"/>
      <c r="N35" s="117"/>
    </row>
    <row r="36" spans="2:14" ht="27.75" customHeight="1" thickBot="1">
      <c r="B36" s="55"/>
      <c r="C36" s="77" t="s">
        <v>279</v>
      </c>
      <c r="D36" s="74"/>
      <c r="E36" s="423" t="s">
        <v>2</v>
      </c>
      <c r="F36" s="424"/>
      <c r="G36" s="424"/>
      <c r="H36" s="424"/>
      <c r="I36" s="424"/>
      <c r="J36" s="424"/>
      <c r="K36" s="424"/>
      <c r="L36" s="425"/>
      <c r="M36" s="30"/>
      <c r="N36" s="117"/>
    </row>
    <row r="37" spans="2:14" ht="6.75" customHeight="1" thickBot="1">
      <c r="B37" s="55"/>
      <c r="C37" s="31"/>
      <c r="D37" s="27"/>
      <c r="E37" s="27"/>
      <c r="F37" s="27"/>
      <c r="G37" s="62"/>
      <c r="H37" s="61"/>
      <c r="I37" s="61"/>
      <c r="J37" s="61"/>
      <c r="K37" s="61"/>
      <c r="L37" s="61"/>
      <c r="M37" s="30"/>
      <c r="N37" s="117"/>
    </row>
    <row r="38" spans="2:14" ht="84.75" customHeight="1" thickBot="1">
      <c r="B38" s="55"/>
      <c r="C38" s="76" t="s">
        <v>20</v>
      </c>
      <c r="D38" s="73"/>
      <c r="E38" s="423" t="s">
        <v>139</v>
      </c>
      <c r="F38" s="424"/>
      <c r="G38" s="424"/>
      <c r="H38" s="424"/>
      <c r="I38" s="424"/>
      <c r="J38" s="424"/>
      <c r="K38" s="424"/>
      <c r="L38" s="425"/>
      <c r="M38" s="30"/>
      <c r="N38" s="117"/>
    </row>
    <row r="39" spans="2:14" ht="6.75" customHeight="1" thickBot="1">
      <c r="B39" s="55"/>
      <c r="C39" s="31"/>
      <c r="D39" s="27"/>
      <c r="E39" s="27"/>
      <c r="F39" s="27"/>
      <c r="G39" s="62"/>
      <c r="H39" s="61"/>
      <c r="I39" s="61"/>
      <c r="J39" s="61"/>
      <c r="K39" s="61"/>
      <c r="L39" s="61"/>
      <c r="M39" s="30"/>
      <c r="N39" s="117"/>
    </row>
    <row r="40" spans="2:14" ht="26.25" customHeight="1" thickBot="1">
      <c r="B40" s="55"/>
      <c r="C40" s="77" t="s">
        <v>280</v>
      </c>
      <c r="D40" s="74"/>
      <c r="E40" s="429" t="s">
        <v>163</v>
      </c>
      <c r="F40" s="430"/>
      <c r="G40" s="430"/>
      <c r="H40" s="430"/>
      <c r="I40" s="430"/>
      <c r="J40" s="430"/>
      <c r="K40" s="430"/>
      <c r="L40" s="431"/>
      <c r="M40" s="30"/>
      <c r="N40" s="117"/>
    </row>
    <row r="41" spans="2:14" ht="6.75" customHeight="1" thickBot="1">
      <c r="B41" s="55"/>
      <c r="C41" s="34"/>
      <c r="D41" s="34"/>
      <c r="E41" s="34"/>
      <c r="F41" s="34"/>
      <c r="G41" s="61"/>
      <c r="H41" s="61"/>
      <c r="I41" s="61"/>
      <c r="J41" s="61"/>
      <c r="K41" s="61"/>
      <c r="L41" s="61"/>
      <c r="M41" s="30"/>
      <c r="N41" s="117"/>
    </row>
    <row r="42" spans="2:14" ht="15" customHeight="1" thickBot="1">
      <c r="B42" s="55"/>
      <c r="C42" s="77" t="s">
        <v>26</v>
      </c>
      <c r="D42" s="74"/>
      <c r="E42" s="464" t="s">
        <v>75</v>
      </c>
      <c r="F42" s="465"/>
      <c r="G42" s="465"/>
      <c r="H42" s="465"/>
      <c r="I42" s="465"/>
      <c r="J42" s="465"/>
      <c r="K42" s="465"/>
      <c r="L42" s="466"/>
      <c r="M42" s="30"/>
      <c r="N42" s="117"/>
    </row>
    <row r="43" spans="2:14" ht="6.75" customHeight="1" thickBot="1">
      <c r="B43" s="55"/>
      <c r="C43" s="59"/>
      <c r="D43" s="29"/>
      <c r="E43" s="29"/>
      <c r="F43" s="29"/>
      <c r="G43" s="63"/>
      <c r="H43" s="61"/>
      <c r="I43" s="61"/>
      <c r="J43" s="61"/>
      <c r="K43" s="61"/>
      <c r="L43" s="61"/>
      <c r="M43" s="30"/>
      <c r="N43" s="117"/>
    </row>
    <row r="44" spans="2:14" ht="197.25" customHeight="1" thickBot="1">
      <c r="B44" s="55"/>
      <c r="C44" s="76" t="s">
        <v>21</v>
      </c>
      <c r="D44" s="73"/>
      <c r="E44" s="423" t="s">
        <v>16</v>
      </c>
      <c r="F44" s="424"/>
      <c r="G44" s="424"/>
      <c r="H44" s="424"/>
      <c r="I44" s="424"/>
      <c r="J44" s="424"/>
      <c r="K44" s="424"/>
      <c r="L44" s="425"/>
      <c r="M44" s="30"/>
      <c r="N44" s="117"/>
    </row>
    <row r="45" spans="2:14" ht="6.75" customHeight="1" thickBot="1">
      <c r="B45" s="55"/>
      <c r="C45" s="31"/>
      <c r="D45" s="27"/>
      <c r="E45" s="27"/>
      <c r="F45" s="27"/>
      <c r="G45" s="62"/>
      <c r="H45" s="61"/>
      <c r="I45" s="61"/>
      <c r="J45" s="61"/>
      <c r="K45" s="61"/>
      <c r="L45" s="61"/>
      <c r="M45" s="30"/>
      <c r="N45" s="117"/>
    </row>
    <row r="46" spans="2:14" ht="46.5" customHeight="1" thickBot="1">
      <c r="B46" s="55"/>
      <c r="C46" s="77" t="s">
        <v>173</v>
      </c>
      <c r="D46" s="73"/>
      <c r="E46" s="423" t="s">
        <v>157</v>
      </c>
      <c r="F46" s="424"/>
      <c r="G46" s="424"/>
      <c r="H46" s="424"/>
      <c r="I46" s="424"/>
      <c r="J46" s="424"/>
      <c r="K46" s="424"/>
      <c r="L46" s="425"/>
      <c r="M46" s="30"/>
      <c r="N46" s="117"/>
    </row>
    <row r="47" spans="2:14" ht="6.75" customHeight="1" thickBot="1">
      <c r="B47" s="55"/>
      <c r="C47" s="31"/>
      <c r="D47" s="27"/>
      <c r="E47" s="27"/>
      <c r="F47" s="27"/>
      <c r="G47" s="62"/>
      <c r="H47" s="61"/>
      <c r="I47" s="61"/>
      <c r="J47" s="61"/>
      <c r="K47" s="61"/>
      <c r="L47" s="61"/>
      <c r="M47" s="30"/>
      <c r="N47" s="117"/>
    </row>
    <row r="48" spans="2:14" ht="18.75" customHeight="1" thickBot="1">
      <c r="B48" s="55"/>
      <c r="C48" s="76" t="s">
        <v>22</v>
      </c>
      <c r="D48" s="73"/>
      <c r="E48" s="426" t="s">
        <v>138</v>
      </c>
      <c r="F48" s="427"/>
      <c r="G48" s="427"/>
      <c r="H48" s="427"/>
      <c r="I48" s="427"/>
      <c r="J48" s="427"/>
      <c r="K48" s="427"/>
      <c r="L48" s="428"/>
      <c r="M48" s="30"/>
      <c r="N48" s="117"/>
    </row>
    <row r="49" spans="2:14" ht="6.75" customHeight="1" thickBot="1">
      <c r="B49" s="55"/>
      <c r="C49" s="31"/>
      <c r="D49" s="27"/>
      <c r="E49" s="27"/>
      <c r="F49" s="27"/>
      <c r="G49" s="64"/>
      <c r="H49" s="61"/>
      <c r="I49" s="61"/>
      <c r="J49" s="61"/>
      <c r="K49" s="61"/>
      <c r="L49" s="61"/>
      <c r="M49" s="30"/>
      <c r="N49" s="117"/>
    </row>
    <row r="50" spans="2:14" ht="88.5" customHeight="1" thickBot="1">
      <c r="B50" s="55"/>
      <c r="C50" s="77" t="s">
        <v>204</v>
      </c>
      <c r="D50" s="73"/>
      <c r="E50" s="423" t="s">
        <v>11</v>
      </c>
      <c r="F50" s="424"/>
      <c r="G50" s="424"/>
      <c r="H50" s="424"/>
      <c r="I50" s="424"/>
      <c r="J50" s="424"/>
      <c r="K50" s="424"/>
      <c r="L50" s="425"/>
      <c r="M50" s="30"/>
      <c r="N50" s="117"/>
    </row>
    <row r="51" spans="2:14" ht="6.75" customHeight="1" thickBot="1">
      <c r="B51" s="55"/>
      <c r="C51" s="78"/>
      <c r="D51" s="65"/>
      <c r="E51" s="65"/>
      <c r="F51" s="65"/>
      <c r="G51" s="62"/>
      <c r="H51" s="62"/>
      <c r="I51" s="62"/>
      <c r="J51" s="62"/>
      <c r="K51" s="62"/>
      <c r="L51" s="62"/>
      <c r="M51" s="30"/>
      <c r="N51" s="117"/>
    </row>
    <row r="52" spans="2:14" ht="87" customHeight="1" thickBot="1">
      <c r="B52" s="55"/>
      <c r="C52" s="76" t="s">
        <v>281</v>
      </c>
      <c r="D52" s="73"/>
      <c r="E52" s="423" t="s">
        <v>166</v>
      </c>
      <c r="F52" s="424"/>
      <c r="G52" s="424"/>
      <c r="H52" s="424"/>
      <c r="I52" s="424"/>
      <c r="J52" s="424"/>
      <c r="K52" s="424"/>
      <c r="L52" s="425"/>
      <c r="M52" s="30"/>
      <c r="N52" s="117"/>
    </row>
    <row r="53" spans="2:14" ht="6.75" customHeight="1" thickBot="1">
      <c r="B53" s="55"/>
      <c r="C53" s="78"/>
      <c r="D53" s="65"/>
      <c r="E53" s="65"/>
      <c r="F53" s="65"/>
      <c r="G53" s="62"/>
      <c r="H53" s="62"/>
      <c r="I53" s="62"/>
      <c r="J53" s="62"/>
      <c r="K53" s="62"/>
      <c r="L53" s="62"/>
      <c r="M53" s="30"/>
      <c r="N53" s="117"/>
    </row>
    <row r="54" spans="2:14" ht="77.25" customHeight="1" thickBot="1">
      <c r="B54" s="55"/>
      <c r="C54" s="77" t="s">
        <v>282</v>
      </c>
      <c r="D54" s="73"/>
      <c r="E54" s="423" t="s">
        <v>15</v>
      </c>
      <c r="F54" s="424"/>
      <c r="G54" s="424"/>
      <c r="H54" s="424"/>
      <c r="I54" s="424"/>
      <c r="J54" s="424"/>
      <c r="K54" s="424"/>
      <c r="L54" s="425"/>
      <c r="M54" s="30"/>
      <c r="N54" s="117"/>
    </row>
    <row r="55" spans="2:14" ht="6.75" customHeight="1" thickBot="1">
      <c r="B55" s="55"/>
      <c r="C55" s="78"/>
      <c r="D55" s="65"/>
      <c r="E55" s="65"/>
      <c r="F55" s="65"/>
      <c r="G55" s="62"/>
      <c r="H55" s="62"/>
      <c r="I55" s="62"/>
      <c r="J55" s="62"/>
      <c r="K55" s="62"/>
      <c r="L55" s="62"/>
      <c r="M55" s="30"/>
      <c r="N55" s="117"/>
    </row>
    <row r="56" spans="2:14" ht="162" customHeight="1" thickBot="1">
      <c r="B56" s="55"/>
      <c r="C56" s="76" t="s">
        <v>283</v>
      </c>
      <c r="D56" s="73"/>
      <c r="E56" s="423" t="s">
        <v>213</v>
      </c>
      <c r="F56" s="424"/>
      <c r="G56" s="424"/>
      <c r="H56" s="424"/>
      <c r="I56" s="424"/>
      <c r="J56" s="424"/>
      <c r="K56" s="424"/>
      <c r="L56" s="425"/>
      <c r="M56" s="30"/>
      <c r="N56" s="117"/>
    </row>
    <row r="57" spans="2:14" ht="6.75" customHeight="1" thickBot="1">
      <c r="B57" s="55"/>
      <c r="C57" s="78"/>
      <c r="D57" s="65"/>
      <c r="E57" s="65"/>
      <c r="F57" s="65"/>
      <c r="G57" s="62"/>
      <c r="H57" s="114"/>
      <c r="I57" s="115"/>
      <c r="J57" s="115"/>
      <c r="K57" s="115"/>
      <c r="L57" s="115"/>
      <c r="M57" s="30"/>
      <c r="N57" s="117"/>
    </row>
    <row r="58" spans="2:14" ht="50.25" customHeight="1" thickBot="1">
      <c r="B58" s="55"/>
      <c r="C58" s="146" t="s">
        <v>284</v>
      </c>
      <c r="D58" s="116"/>
      <c r="E58" s="423" t="s">
        <v>140</v>
      </c>
      <c r="F58" s="424"/>
      <c r="G58" s="424"/>
      <c r="H58" s="424"/>
      <c r="I58" s="424"/>
      <c r="J58" s="424"/>
      <c r="K58" s="424"/>
      <c r="L58" s="425"/>
      <c r="M58" s="30"/>
      <c r="N58" s="117"/>
    </row>
    <row r="59" spans="2:14" ht="6.75" customHeight="1" thickBot="1">
      <c r="B59" s="55"/>
      <c r="C59" s="78"/>
      <c r="D59" s="65"/>
      <c r="E59" s="65"/>
      <c r="F59" s="65"/>
      <c r="G59" s="62"/>
      <c r="H59" s="62"/>
      <c r="I59" s="62"/>
      <c r="J59" s="62"/>
      <c r="K59" s="62"/>
      <c r="L59" s="62"/>
      <c r="M59" s="30"/>
      <c r="N59" s="117"/>
    </row>
    <row r="60" spans="2:14" ht="114" customHeight="1">
      <c r="B60" s="55"/>
      <c r="C60" s="454" t="s">
        <v>76</v>
      </c>
      <c r="D60" s="456"/>
      <c r="E60" s="461" t="s">
        <v>212</v>
      </c>
      <c r="F60" s="462"/>
      <c r="G60" s="462"/>
      <c r="H60" s="462"/>
      <c r="I60" s="462"/>
      <c r="J60" s="462"/>
      <c r="K60" s="462"/>
      <c r="L60" s="463"/>
      <c r="M60" s="30"/>
      <c r="N60" s="117"/>
    </row>
    <row r="61" spans="2:14" ht="144.75" customHeight="1" thickBot="1">
      <c r="B61" s="55"/>
      <c r="C61" s="455"/>
      <c r="D61" s="457"/>
      <c r="E61" s="458" t="s">
        <v>12</v>
      </c>
      <c r="F61" s="459"/>
      <c r="G61" s="459"/>
      <c r="H61" s="459"/>
      <c r="I61" s="459"/>
      <c r="J61" s="459"/>
      <c r="K61" s="459"/>
      <c r="L61" s="460"/>
      <c r="M61" s="30"/>
      <c r="N61" s="117"/>
    </row>
    <row r="62" spans="2:14" ht="6.75" customHeight="1" thickBot="1">
      <c r="B62" s="55"/>
      <c r="C62" s="31"/>
      <c r="D62" s="27"/>
      <c r="E62" s="27"/>
      <c r="F62" s="27"/>
      <c r="G62" s="62"/>
      <c r="H62" s="61"/>
      <c r="I62" s="61"/>
      <c r="J62" s="61"/>
      <c r="K62" s="61"/>
      <c r="L62" s="61"/>
      <c r="M62" s="30"/>
      <c r="N62" s="117"/>
    </row>
    <row r="63" spans="2:14" ht="39.75" customHeight="1" thickBot="1">
      <c r="B63" s="55"/>
      <c r="C63" s="71" t="s">
        <v>77</v>
      </c>
      <c r="D63" s="116"/>
      <c r="E63" s="445" t="s">
        <v>17</v>
      </c>
      <c r="F63" s="446"/>
      <c r="G63" s="446"/>
      <c r="H63" s="446"/>
      <c r="I63" s="446"/>
      <c r="J63" s="446"/>
      <c r="K63" s="446"/>
      <c r="L63" s="447"/>
      <c r="M63" s="30"/>
      <c r="N63" s="117"/>
    </row>
    <row r="64" spans="2:14" ht="6.75" customHeight="1" thickBot="1">
      <c r="B64" s="55"/>
      <c r="C64" s="31"/>
      <c r="D64" s="27"/>
      <c r="E64" s="27"/>
      <c r="F64" s="27"/>
      <c r="G64" s="62"/>
      <c r="H64" s="61"/>
      <c r="I64" s="61"/>
      <c r="J64" s="61"/>
      <c r="K64" s="61"/>
      <c r="L64" s="61"/>
      <c r="M64" s="30"/>
      <c r="N64" s="117"/>
    </row>
    <row r="65" spans="2:14" ht="209.25" customHeight="1" thickBot="1">
      <c r="B65" s="55"/>
      <c r="C65" s="71" t="s">
        <v>206</v>
      </c>
      <c r="D65" s="116"/>
      <c r="E65" s="442"/>
      <c r="F65" s="443"/>
      <c r="G65" s="443"/>
      <c r="H65" s="443"/>
      <c r="I65" s="443"/>
      <c r="J65" s="443"/>
      <c r="K65" s="443"/>
      <c r="L65" s="444"/>
      <c r="M65" s="30"/>
      <c r="N65" s="117"/>
    </row>
    <row r="66" spans="2:14" ht="6.75" customHeight="1" thickBot="1">
      <c r="B66" s="55"/>
      <c r="C66" s="34"/>
      <c r="D66" s="34"/>
      <c r="E66" s="34"/>
      <c r="F66" s="34"/>
      <c r="G66" s="2"/>
      <c r="H66" s="2"/>
      <c r="I66" s="2"/>
      <c r="J66" s="2"/>
      <c r="K66" s="2"/>
      <c r="L66" s="2"/>
      <c r="M66" s="30"/>
      <c r="N66" s="117"/>
    </row>
    <row r="67" spans="2:14" ht="102" customHeight="1">
      <c r="B67" s="55"/>
      <c r="C67" s="414" t="s">
        <v>243</v>
      </c>
      <c r="D67" s="416"/>
      <c r="E67" s="438" t="s">
        <v>254</v>
      </c>
      <c r="F67" s="439"/>
      <c r="G67" s="439"/>
      <c r="H67" s="439"/>
      <c r="I67" s="439"/>
      <c r="J67" s="439"/>
      <c r="K67" s="439"/>
      <c r="L67" s="440"/>
      <c r="M67" s="30"/>
      <c r="N67" s="117"/>
    </row>
    <row r="68" spans="2:14" ht="18" customHeight="1">
      <c r="B68" s="55"/>
      <c r="C68" s="415"/>
      <c r="D68" s="417"/>
      <c r="E68" s="448" t="s">
        <v>253</v>
      </c>
      <c r="F68" s="449"/>
      <c r="G68" s="340" t="s">
        <v>251</v>
      </c>
      <c r="H68" s="340"/>
      <c r="I68" s="419" t="s">
        <v>252</v>
      </c>
      <c r="J68" s="419"/>
      <c r="K68" s="337"/>
      <c r="L68" s="341"/>
      <c r="M68" s="30"/>
      <c r="N68" s="117"/>
    </row>
    <row r="69" spans="2:14" ht="18.75" customHeight="1">
      <c r="B69" s="55"/>
      <c r="C69" s="415"/>
      <c r="D69" s="417"/>
      <c r="E69" s="450">
        <v>1</v>
      </c>
      <c r="F69" s="451"/>
      <c r="G69" s="348" t="s">
        <v>247</v>
      </c>
      <c r="H69" s="338" t="s">
        <v>250</v>
      </c>
      <c r="I69" s="339">
        <f>E69*INDEX(Sheet1!N2:P4,MATCH(G69,Sheet1!M2:M4,0),MATCH(J69,Sheet1!N1:P1,0))</f>
        <v>1</v>
      </c>
      <c r="J69" s="348" t="s">
        <v>247</v>
      </c>
      <c r="K69" s="337"/>
      <c r="L69" s="341"/>
      <c r="M69" s="30"/>
      <c r="N69" s="117"/>
    </row>
    <row r="70" spans="2:14" ht="18" customHeight="1">
      <c r="B70" s="55"/>
      <c r="C70" s="415"/>
      <c r="D70" s="417"/>
      <c r="E70" s="342"/>
      <c r="F70" s="336"/>
      <c r="G70" s="441" t="str">
        <f>"(conversion factor = "&amp;INDEX(Sheet1!N2:P4,MATCH(G69,Sheet1!M2:M4,0),MATCH(J69,Sheet1!N1:P1,0))&amp;")"</f>
        <v>(conversion factor = 1)</v>
      </c>
      <c r="H70" s="441"/>
      <c r="I70" s="441"/>
      <c r="J70" s="441"/>
      <c r="K70" s="337"/>
      <c r="L70" s="341"/>
      <c r="M70" s="30"/>
      <c r="N70" s="117"/>
    </row>
    <row r="71" spans="2:14" ht="7.5" customHeight="1" thickBot="1">
      <c r="B71" s="55"/>
      <c r="C71" s="415"/>
      <c r="D71" s="418"/>
      <c r="E71" s="343"/>
      <c r="F71" s="344"/>
      <c r="G71" s="345"/>
      <c r="H71" s="346"/>
      <c r="I71" s="346"/>
      <c r="J71" s="346"/>
      <c r="K71" s="346"/>
      <c r="L71" s="347"/>
      <c r="M71" s="30"/>
      <c r="N71" s="117"/>
    </row>
    <row r="72" spans="2:14" ht="6" customHeight="1" thickBot="1">
      <c r="B72" s="57"/>
      <c r="C72" s="35"/>
      <c r="D72" s="35"/>
      <c r="E72" s="35"/>
      <c r="F72" s="35"/>
      <c r="G72" s="35"/>
      <c r="H72" s="35"/>
      <c r="I72" s="35"/>
      <c r="J72" s="35"/>
      <c r="K72" s="35"/>
      <c r="L72" s="35"/>
      <c r="M72" s="36"/>
      <c r="N72" s="117"/>
    </row>
    <row r="73" ht="9.75" customHeight="1" thickTop="1">
      <c r="N73" s="117"/>
    </row>
    <row r="74" ht="13.5">
      <c r="N74" s="117"/>
    </row>
    <row r="75" ht="13.5"/>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sheetData>
  <sheetProtection password="F470" sheet="1" objects="1" scenarios="1"/>
  <mergeCells count="42">
    <mergeCell ref="E50:L50"/>
    <mergeCell ref="E24:L24"/>
    <mergeCell ref="E22:L22"/>
    <mergeCell ref="E20:L20"/>
    <mergeCell ref="E34:L34"/>
    <mergeCell ref="E48:L48"/>
    <mergeCell ref="E46:L46"/>
    <mergeCell ref="E44:L44"/>
    <mergeCell ref="E42:L42"/>
    <mergeCell ref="C2:I2"/>
    <mergeCell ref="C60:C61"/>
    <mergeCell ref="D60:D61"/>
    <mergeCell ref="E61:L61"/>
    <mergeCell ref="E60:L60"/>
    <mergeCell ref="E58:L58"/>
    <mergeCell ref="E56:L56"/>
    <mergeCell ref="E54:L54"/>
    <mergeCell ref="E52:L52"/>
    <mergeCell ref="E36:L36"/>
    <mergeCell ref="E67:L67"/>
    <mergeCell ref="G70:J70"/>
    <mergeCell ref="E65:L65"/>
    <mergeCell ref="E63:L63"/>
    <mergeCell ref="E68:F68"/>
    <mergeCell ref="E69:F69"/>
    <mergeCell ref="E8:L8"/>
    <mergeCell ref="E6:L6"/>
    <mergeCell ref="E4:L4"/>
    <mergeCell ref="E18:L18"/>
    <mergeCell ref="E16:L16"/>
    <mergeCell ref="E14:L14"/>
    <mergeCell ref="E12:L12"/>
    <mergeCell ref="C67:C71"/>
    <mergeCell ref="D67:D71"/>
    <mergeCell ref="I68:J68"/>
    <mergeCell ref="E10:L10"/>
    <mergeCell ref="E32:L32"/>
    <mergeCell ref="E30:L30"/>
    <mergeCell ref="E28:L28"/>
    <mergeCell ref="E26:L26"/>
    <mergeCell ref="E40:L40"/>
    <mergeCell ref="E38:L38"/>
  </mergeCells>
  <dataValidations count="1">
    <dataValidation type="list" allowBlank="1" showInputMessage="1" showErrorMessage="1" sqref="G69 J69">
      <formula1>"Million Gallons (US),Megalitres (thousand cubic metres),Acre-feet"</formula1>
    </dataValidation>
  </dataValidations>
  <printOptions/>
  <pageMargins left="0.5" right="0.41" top="0.76" bottom="0.5" header="0.5" footer="0.5"/>
  <pageSetup horizontalDpi="1200" verticalDpi="1200" orientation="portrait" scale="69" r:id="rId2"/>
  <headerFooter alignWithMargins="0">
    <oddFooter>&amp;CAWWA Water Loss Control Committee&amp;R&amp;A     &amp;P</oddFooter>
  </headerFooter>
  <drawing r:id="rId1"/>
</worksheet>
</file>

<file path=xl/worksheets/sheet5.xml><?xml version="1.0" encoding="utf-8"?>
<worksheet xmlns="http://schemas.openxmlformats.org/spreadsheetml/2006/main" xmlns:r="http://schemas.openxmlformats.org/officeDocument/2006/relationships">
  <sheetPr codeName="Sheet51">
    <tabColor indexed="48"/>
  </sheetPr>
  <dimension ref="A1:K27"/>
  <sheetViews>
    <sheetView showGridLines="0" showRowColHeaders="0" workbookViewId="0" topLeftCell="A1">
      <selection activeCell="C2" sqref="C2:F2"/>
    </sheetView>
  </sheetViews>
  <sheetFormatPr defaultColWidth="9.140625" defaultRowHeight="12.75" zeroHeight="1"/>
  <cols>
    <col min="1" max="1" width="1.421875" style="26" customWidth="1"/>
    <col min="2" max="2" width="1.7109375" style="26" customWidth="1"/>
    <col min="3" max="3" width="19.57421875" style="1" customWidth="1"/>
    <col min="4" max="4" width="39.57421875" style="1" customWidth="1"/>
    <col min="5" max="5" width="36.7109375" style="1" customWidth="1"/>
    <col min="6" max="6" width="23.140625" style="1" customWidth="1"/>
    <col min="7" max="7" width="3.140625" style="1" customWidth="1"/>
    <col min="8" max="8" width="2.8515625" style="1" customWidth="1"/>
    <col min="9" max="9" width="5.8515625" style="1" customWidth="1"/>
    <col min="10" max="10" width="7.421875" style="1" customWidth="1"/>
    <col min="11" max="11" width="2.140625" style="1" customWidth="1"/>
    <col min="12" max="12" width="3.140625" style="1" customWidth="1"/>
    <col min="13" max="16384" width="0" style="1" hidden="1" customWidth="1"/>
  </cols>
  <sheetData>
    <row r="1" spans="1:2" s="18" customFormat="1" ht="8.25" customHeight="1" thickBot="1">
      <c r="A1" s="26"/>
      <c r="B1" s="26"/>
    </row>
    <row r="2" spans="2:11" ht="36.75" customHeight="1" thickBot="1" thickTop="1">
      <c r="B2" s="54"/>
      <c r="C2" s="476" t="s">
        <v>177</v>
      </c>
      <c r="D2" s="477"/>
      <c r="E2" s="478"/>
      <c r="F2" s="478"/>
      <c r="G2" s="50"/>
      <c r="H2" s="50"/>
      <c r="I2" s="50"/>
      <c r="J2" s="50"/>
      <c r="K2" s="51"/>
    </row>
    <row r="3" spans="2:11" ht="9.75" customHeight="1" thickBot="1" thickTop="1">
      <c r="B3" s="55"/>
      <c r="C3" s="2"/>
      <c r="D3" s="2"/>
      <c r="E3" s="2"/>
      <c r="F3" s="2"/>
      <c r="G3" s="2"/>
      <c r="H3" s="2"/>
      <c r="I3" s="2"/>
      <c r="J3" s="2"/>
      <c r="K3" s="30"/>
    </row>
    <row r="4" spans="2:11" ht="141.75" customHeight="1" thickBot="1">
      <c r="B4" s="55"/>
      <c r="C4" s="482" t="s">
        <v>162</v>
      </c>
      <c r="D4" s="483"/>
      <c r="E4" s="483"/>
      <c r="F4" s="483"/>
      <c r="G4" s="483"/>
      <c r="H4" s="483"/>
      <c r="I4" s="483"/>
      <c r="J4" s="484"/>
      <c r="K4" s="30"/>
    </row>
    <row r="5" spans="2:11" ht="8.25" customHeight="1" thickBot="1">
      <c r="B5" s="55"/>
      <c r="C5" s="34"/>
      <c r="D5" s="34"/>
      <c r="E5" s="2"/>
      <c r="F5" s="2"/>
      <c r="G5" s="2"/>
      <c r="H5" s="2"/>
      <c r="I5" s="2"/>
      <c r="J5" s="2"/>
      <c r="K5" s="30"/>
    </row>
    <row r="6" spans="2:11" ht="42" customHeight="1" thickBot="1" thickTop="1">
      <c r="B6" s="55"/>
      <c r="C6" s="485" t="s">
        <v>97</v>
      </c>
      <c r="D6" s="486"/>
      <c r="E6" s="486"/>
      <c r="F6" s="486"/>
      <c r="G6" s="486"/>
      <c r="H6" s="486"/>
      <c r="I6" s="486"/>
      <c r="J6" s="487"/>
      <c r="K6" s="30"/>
    </row>
    <row r="7" spans="2:11" ht="26.25" customHeight="1" thickBot="1">
      <c r="B7" s="55"/>
      <c r="C7" s="111" t="s">
        <v>83</v>
      </c>
      <c r="D7" s="110" t="s">
        <v>86</v>
      </c>
      <c r="E7" s="110" t="s">
        <v>84</v>
      </c>
      <c r="F7" s="488" t="s">
        <v>85</v>
      </c>
      <c r="G7" s="488"/>
      <c r="H7" s="488"/>
      <c r="I7" s="488"/>
      <c r="J7" s="489"/>
      <c r="K7" s="30"/>
    </row>
    <row r="8" spans="2:11" ht="81.75" thickBot="1">
      <c r="B8" s="55">
        <v>1</v>
      </c>
      <c r="C8" s="234" t="s">
        <v>87</v>
      </c>
      <c r="D8" s="237" t="s">
        <v>89</v>
      </c>
      <c r="E8" s="237" t="s">
        <v>91</v>
      </c>
      <c r="F8" s="493" t="s">
        <v>94</v>
      </c>
      <c r="G8" s="494"/>
      <c r="H8" s="494"/>
      <c r="I8" s="494"/>
      <c r="J8" s="495"/>
      <c r="K8" s="30"/>
    </row>
    <row r="9" spans="2:11" ht="81.75" thickBot="1">
      <c r="B9" s="55">
        <v>2</v>
      </c>
      <c r="C9" s="234" t="s">
        <v>108</v>
      </c>
      <c r="D9" s="237" t="s">
        <v>99</v>
      </c>
      <c r="E9" s="237" t="s">
        <v>92</v>
      </c>
      <c r="F9" s="493" t="s">
        <v>95</v>
      </c>
      <c r="G9" s="494"/>
      <c r="H9" s="494"/>
      <c r="I9" s="494"/>
      <c r="J9" s="495"/>
      <c r="K9" s="30"/>
    </row>
    <row r="10" spans="2:11" ht="68.25" customHeight="1" thickBot="1">
      <c r="B10" s="55">
        <v>3</v>
      </c>
      <c r="C10" s="234" t="s">
        <v>109</v>
      </c>
      <c r="D10" s="237" t="s">
        <v>90</v>
      </c>
      <c r="E10" s="237" t="s">
        <v>93</v>
      </c>
      <c r="F10" s="493" t="s">
        <v>96</v>
      </c>
      <c r="G10" s="494"/>
      <c r="H10" s="494"/>
      <c r="I10" s="494"/>
      <c r="J10" s="495"/>
      <c r="K10" s="30"/>
    </row>
    <row r="11" spans="2:11" ht="48" customHeight="1" thickBot="1">
      <c r="B11" s="55"/>
      <c r="C11" s="235" t="s">
        <v>88</v>
      </c>
      <c r="D11" s="496" t="s">
        <v>98</v>
      </c>
      <c r="E11" s="497"/>
      <c r="F11" s="497"/>
      <c r="G11" s="497"/>
      <c r="H11" s="497"/>
      <c r="I11" s="497"/>
      <c r="J11" s="498"/>
      <c r="K11" s="30"/>
    </row>
    <row r="12" spans="2:11" ht="98.25" customHeight="1" thickBot="1">
      <c r="B12" s="55">
        <v>4</v>
      </c>
      <c r="C12" s="236" t="s">
        <v>160</v>
      </c>
      <c r="D12" s="490" t="s">
        <v>161</v>
      </c>
      <c r="E12" s="491"/>
      <c r="F12" s="491"/>
      <c r="G12" s="491"/>
      <c r="H12" s="491"/>
      <c r="I12" s="491"/>
      <c r="J12" s="492"/>
      <c r="K12" s="30"/>
    </row>
    <row r="13" spans="2:11" ht="9" customHeight="1" thickBot="1" thickTop="1">
      <c r="B13" s="55"/>
      <c r="C13" s="34"/>
      <c r="D13" s="34"/>
      <c r="E13" s="2"/>
      <c r="F13" s="2"/>
      <c r="G13" s="2"/>
      <c r="H13" s="2"/>
      <c r="I13" s="2"/>
      <c r="J13" s="2"/>
      <c r="K13" s="30"/>
    </row>
    <row r="14" spans="2:11" ht="46.5" customHeight="1" thickBot="1">
      <c r="B14" s="55"/>
      <c r="C14" s="479" t="s">
        <v>276</v>
      </c>
      <c r="D14" s="480"/>
      <c r="E14" s="480"/>
      <c r="F14" s="480"/>
      <c r="G14" s="480"/>
      <c r="H14" s="480"/>
      <c r="I14" s="480"/>
      <c r="J14" s="481"/>
      <c r="K14" s="32"/>
    </row>
    <row r="15" spans="2:11" ht="9.75" customHeight="1" thickBot="1">
      <c r="B15" s="55"/>
      <c r="C15" s="112"/>
      <c r="D15" s="53"/>
      <c r="E15" s="53"/>
      <c r="F15" s="53"/>
      <c r="G15" s="53"/>
      <c r="H15" s="53"/>
      <c r="I15" s="53"/>
      <c r="J15" s="53"/>
      <c r="K15" s="32"/>
    </row>
    <row r="16" spans="2:11" ht="46.5" customHeight="1" thickBot="1">
      <c r="B16" s="55"/>
      <c r="C16" s="473" t="s">
        <v>165</v>
      </c>
      <c r="D16" s="474"/>
      <c r="E16" s="474"/>
      <c r="F16" s="474"/>
      <c r="G16" s="474"/>
      <c r="H16" s="474"/>
      <c r="I16" s="474"/>
      <c r="J16" s="475"/>
      <c r="K16" s="32"/>
    </row>
    <row r="17" spans="2:11" ht="8.25" customHeight="1" thickBot="1">
      <c r="B17" s="55"/>
      <c r="C17" s="34"/>
      <c r="D17" s="34"/>
      <c r="E17" s="2"/>
      <c r="F17" s="2"/>
      <c r="G17" s="2"/>
      <c r="H17" s="2"/>
      <c r="I17" s="2"/>
      <c r="J17" s="2"/>
      <c r="K17" s="30"/>
    </row>
    <row r="18" spans="2:11" ht="16.5">
      <c r="B18" s="55"/>
      <c r="C18" s="97" t="s">
        <v>67</v>
      </c>
      <c r="D18" s="98" t="s">
        <v>81</v>
      </c>
      <c r="E18" s="99"/>
      <c r="F18" s="100"/>
      <c r="G18" s="100"/>
      <c r="H18" s="100"/>
      <c r="I18" s="100"/>
      <c r="J18" s="100"/>
      <c r="K18" s="109"/>
    </row>
    <row r="19" spans="2:11" ht="16.5">
      <c r="B19" s="55"/>
      <c r="C19" s="101"/>
      <c r="D19" s="94" t="s">
        <v>82</v>
      </c>
      <c r="E19" s="95"/>
      <c r="F19" s="96"/>
      <c r="G19" s="96"/>
      <c r="H19" s="96"/>
      <c r="I19" s="96"/>
      <c r="J19" s="96"/>
      <c r="K19" s="109"/>
    </row>
    <row r="20" spans="2:11" ht="16.5">
      <c r="B20" s="55"/>
      <c r="C20" s="101"/>
      <c r="D20" s="94" t="s">
        <v>159</v>
      </c>
      <c r="E20" s="95"/>
      <c r="F20" s="96"/>
      <c r="G20" s="96"/>
      <c r="H20" s="96"/>
      <c r="I20" s="96"/>
      <c r="J20" s="96"/>
      <c r="K20" s="109"/>
    </row>
    <row r="21" spans="2:11" ht="16.5">
      <c r="B21" s="55"/>
      <c r="C21" s="102"/>
      <c r="D21" s="94" t="s">
        <v>78</v>
      </c>
      <c r="E21" s="95"/>
      <c r="F21" s="96"/>
      <c r="G21" s="96"/>
      <c r="H21" s="96"/>
      <c r="I21" s="96"/>
      <c r="J21" s="96"/>
      <c r="K21" s="109"/>
    </row>
    <row r="22" spans="2:11" ht="16.5">
      <c r="B22" s="55"/>
      <c r="C22" s="102"/>
      <c r="D22" s="94" t="s">
        <v>80</v>
      </c>
      <c r="E22" s="95"/>
      <c r="F22" s="96"/>
      <c r="G22" s="96"/>
      <c r="H22" s="96"/>
      <c r="I22" s="96"/>
      <c r="J22" s="96"/>
      <c r="K22" s="109"/>
    </row>
    <row r="23" spans="2:11" ht="17.25" thickBot="1">
      <c r="B23" s="55"/>
      <c r="C23" s="103"/>
      <c r="D23" s="104" t="s">
        <v>79</v>
      </c>
      <c r="E23" s="105"/>
      <c r="F23" s="106"/>
      <c r="G23" s="106"/>
      <c r="H23" s="106"/>
      <c r="I23" s="106"/>
      <c r="J23" s="106"/>
      <c r="K23" s="109"/>
    </row>
    <row r="24" spans="2:11" ht="8.25" customHeight="1" thickBot="1">
      <c r="B24" s="55"/>
      <c r="C24" s="2"/>
      <c r="D24" s="2"/>
      <c r="E24" s="2"/>
      <c r="F24" s="2"/>
      <c r="G24" s="2"/>
      <c r="H24" s="2"/>
      <c r="I24" s="2"/>
      <c r="J24" s="2"/>
      <c r="K24" s="30"/>
    </row>
    <row r="25" spans="2:11" ht="48" customHeight="1">
      <c r="B25" s="55"/>
      <c r="C25" s="107" t="s">
        <v>66</v>
      </c>
      <c r="D25" s="467" t="s">
        <v>101</v>
      </c>
      <c r="E25" s="468"/>
      <c r="F25" s="468"/>
      <c r="G25" s="468"/>
      <c r="H25" s="468"/>
      <c r="I25" s="468"/>
      <c r="J25" s="469"/>
      <c r="K25" s="30"/>
    </row>
    <row r="26" spans="2:11" ht="57" customHeight="1" thickBot="1">
      <c r="B26" s="55"/>
      <c r="C26" s="108"/>
      <c r="D26" s="470" t="s">
        <v>102</v>
      </c>
      <c r="E26" s="471"/>
      <c r="F26" s="471"/>
      <c r="G26" s="471"/>
      <c r="H26" s="471"/>
      <c r="I26" s="471"/>
      <c r="J26" s="472"/>
      <c r="K26" s="30"/>
    </row>
    <row r="27" spans="2:11" ht="6" customHeight="1" thickBot="1">
      <c r="B27" s="57"/>
      <c r="C27" s="35"/>
      <c r="D27" s="35"/>
      <c r="E27" s="35"/>
      <c r="F27" s="35"/>
      <c r="G27" s="35"/>
      <c r="H27" s="35"/>
      <c r="I27" s="35"/>
      <c r="J27" s="35"/>
      <c r="K27" s="36"/>
    </row>
    <row r="28" ht="9.75" customHeight="1" thickTop="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sheetData>
  <sheetProtection password="F470" sheet="1" objects="1" scenarios="1" selectLockedCells="1"/>
  <mergeCells count="13">
    <mergeCell ref="F9:J9"/>
    <mergeCell ref="F10:J10"/>
    <mergeCell ref="D11:J11"/>
    <mergeCell ref="D25:J25"/>
    <mergeCell ref="D26:J26"/>
    <mergeCell ref="C16:J16"/>
    <mergeCell ref="C2:F2"/>
    <mergeCell ref="C14:J14"/>
    <mergeCell ref="C4:J4"/>
    <mergeCell ref="C6:J6"/>
    <mergeCell ref="F7:J7"/>
    <mergeCell ref="D12:J12"/>
    <mergeCell ref="F8:J8"/>
  </mergeCells>
  <printOptions/>
  <pageMargins left="0.75" right="0.75" top="0.67" bottom="0.76" header="0.5" footer="0.5"/>
  <pageSetup horizontalDpi="1200" verticalDpi="1200" orientation="landscape" scale="78" r:id="rId2"/>
  <headerFooter alignWithMargins="0">
    <oddFooter>&amp;CAWWA Water Loss Control Committee&amp;R&amp;A     &amp;P</oddFooter>
  </headerFooter>
  <rowBreaks count="1" manualBreakCount="1">
    <brk id="13" max="255" man="1"/>
  </rowBreaks>
  <drawing r:id="rId1"/>
</worksheet>
</file>

<file path=xl/worksheets/sheet6.xml><?xml version="1.0" encoding="utf-8"?>
<worksheet xmlns="http://schemas.openxmlformats.org/spreadsheetml/2006/main" xmlns:r="http://schemas.openxmlformats.org/officeDocument/2006/relationships">
  <sheetPr codeName="Sheet6">
    <tabColor indexed="43"/>
    <pageSetUpPr fitToPage="1"/>
  </sheetPr>
  <dimension ref="A1:Q113"/>
  <sheetViews>
    <sheetView showGridLines="0" workbookViewId="0" topLeftCell="A1">
      <pane ySplit="6" topLeftCell="BM7" activePane="bottomLeft" state="frozen"/>
      <selection pane="topLeft" activeCell="K26" sqref="K26"/>
      <selection pane="bottomLeft" activeCell="G102" sqref="G102"/>
    </sheetView>
  </sheetViews>
  <sheetFormatPr defaultColWidth="9.140625" defaultRowHeight="12.75" zeroHeight="1"/>
  <cols>
    <col min="1" max="2" width="0.71875" style="41" customWidth="1"/>
    <col min="3" max="3" width="57.8515625" style="41" customWidth="1"/>
    <col min="4" max="4" width="6.28125" style="41" customWidth="1"/>
    <col min="5" max="5" width="2.28125" style="41" customWidth="1"/>
    <col min="6" max="6" width="0.71875" style="41" customWidth="1"/>
    <col min="7" max="7" width="17.8515625" style="41" customWidth="1"/>
    <col min="8" max="8" width="0.9921875" style="41" customWidth="1"/>
    <col min="9" max="9" width="21.00390625" style="41" customWidth="1"/>
    <col min="10" max="10" width="6.421875" style="41" customWidth="1"/>
    <col min="11" max="11" width="9.00390625" style="41" customWidth="1"/>
    <col min="12" max="12" width="8.00390625" style="41" customWidth="1"/>
    <col min="13" max="13" width="10.8515625" style="41" customWidth="1"/>
    <col min="14" max="14" width="0.85546875" style="41" customWidth="1"/>
    <col min="15" max="15" width="4.140625" style="41" customWidth="1"/>
    <col min="16" max="16" width="0.71875" style="41" customWidth="1"/>
    <col min="17" max="16384" width="9.140625" style="41" customWidth="1"/>
  </cols>
  <sheetData>
    <row r="1" s="149" customFormat="1" ht="6.75" customHeight="1" thickBot="1">
      <c r="A1" s="149">
        <v>0</v>
      </c>
    </row>
    <row r="2" spans="1:14" s="119" customFormat="1" ht="37.5" customHeight="1" thickBot="1" thickTop="1">
      <c r="A2" s="149"/>
      <c r="B2" s="379" t="s">
        <v>174</v>
      </c>
      <c r="C2" s="380"/>
      <c r="D2" s="380"/>
      <c r="E2" s="380"/>
      <c r="F2" s="380"/>
      <c r="G2" s="380"/>
      <c r="H2" s="380"/>
      <c r="I2" s="380"/>
      <c r="J2" s="380"/>
      <c r="K2" s="181"/>
      <c r="L2" s="181"/>
      <c r="M2" s="181"/>
      <c r="N2" s="182"/>
    </row>
    <row r="3" spans="1:14" s="119" customFormat="1" ht="8.25" customHeight="1" thickTop="1">
      <c r="A3" s="149"/>
      <c r="B3" s="152"/>
      <c r="C3" s="183"/>
      <c r="D3" s="3"/>
      <c r="E3" s="3"/>
      <c r="F3" s="3"/>
      <c r="G3" s="4"/>
      <c r="H3" s="4"/>
      <c r="I3" s="4"/>
      <c r="J3" s="4"/>
      <c r="K3" s="4"/>
      <c r="L3" s="4"/>
      <c r="M3" s="4"/>
      <c r="N3" s="153"/>
    </row>
    <row r="4" spans="1:14" s="119" customFormat="1" ht="13.5">
      <c r="A4" s="149"/>
      <c r="B4" s="152"/>
      <c r="C4" s="184" t="s">
        <v>51</v>
      </c>
      <c r="D4" s="185" t="s">
        <v>256</v>
      </c>
      <c r="E4" s="186"/>
      <c r="F4" s="186"/>
      <c r="G4" s="162"/>
      <c r="H4" s="162"/>
      <c r="I4" s="162"/>
      <c r="J4" s="162"/>
      <c r="K4" s="187"/>
      <c r="L4" s="4"/>
      <c r="M4" s="4"/>
      <c r="N4" s="153"/>
    </row>
    <row r="5" spans="1:14" s="119" customFormat="1" ht="13.5">
      <c r="A5" s="149"/>
      <c r="B5" s="152"/>
      <c r="C5" s="188" t="s">
        <v>52</v>
      </c>
      <c r="D5" s="506">
        <v>2006</v>
      </c>
      <c r="E5" s="507"/>
      <c r="F5" s="189"/>
      <c r="G5" s="190"/>
      <c r="H5" s="190"/>
      <c r="I5" s="190"/>
      <c r="J5" s="190"/>
      <c r="K5" s="190"/>
      <c r="L5" s="4"/>
      <c r="M5" s="4"/>
      <c r="N5" s="153"/>
    </row>
    <row r="6" spans="1:14" s="119" customFormat="1" ht="3.75" customHeight="1">
      <c r="A6" s="149"/>
      <c r="B6" s="152"/>
      <c r="C6" s="188"/>
      <c r="D6" s="3"/>
      <c r="E6" s="3"/>
      <c r="F6" s="3"/>
      <c r="G6" s="4"/>
      <c r="H6" s="4"/>
      <c r="I6" s="4"/>
      <c r="J6" s="4"/>
      <c r="K6" s="4"/>
      <c r="L6" s="4"/>
      <c r="M6" s="4"/>
      <c r="N6" s="153"/>
    </row>
    <row r="7" spans="1:14" s="119" customFormat="1" ht="18" customHeight="1">
      <c r="A7" s="149"/>
      <c r="B7" s="152"/>
      <c r="C7" s="381"/>
      <c r="D7" s="368"/>
      <c r="E7" s="368"/>
      <c r="F7" s="368"/>
      <c r="G7" s="368"/>
      <c r="H7" s="368"/>
      <c r="I7" s="368"/>
      <c r="J7" s="368"/>
      <c r="K7" s="368"/>
      <c r="L7" s="368"/>
      <c r="M7" s="368"/>
      <c r="N7" s="153"/>
    </row>
    <row r="8" spans="1:14" s="119" customFormat="1" ht="13.5" customHeight="1">
      <c r="A8" s="149"/>
      <c r="B8" s="152"/>
      <c r="C8" s="368"/>
      <c r="D8" s="368"/>
      <c r="E8" s="368"/>
      <c r="F8" s="368"/>
      <c r="G8" s="368"/>
      <c r="H8" s="368"/>
      <c r="I8" s="368"/>
      <c r="J8" s="368"/>
      <c r="K8" s="368"/>
      <c r="L8" s="368"/>
      <c r="M8" s="368"/>
      <c r="N8" s="153"/>
    </row>
    <row r="9" spans="1:14" s="119" customFormat="1" ht="15" customHeight="1">
      <c r="A9" s="149"/>
      <c r="B9" s="152"/>
      <c r="C9" s="191"/>
      <c r="D9" s="191"/>
      <c r="E9" s="191"/>
      <c r="F9" s="191"/>
      <c r="G9" s="192" t="s">
        <v>238</v>
      </c>
      <c r="H9" s="191"/>
      <c r="I9" s="191"/>
      <c r="J9" s="191"/>
      <c r="K9" s="191"/>
      <c r="L9" s="191"/>
      <c r="M9" s="191"/>
      <c r="N9" s="153"/>
    </row>
    <row r="10" spans="1:14" s="119" customFormat="1" ht="3" customHeight="1">
      <c r="A10" s="149"/>
      <c r="B10" s="152"/>
      <c r="C10" s="7"/>
      <c r="D10" s="6"/>
      <c r="E10" s="6"/>
      <c r="F10" s="6"/>
      <c r="G10" s="7"/>
      <c r="H10" s="7"/>
      <c r="I10" s="7"/>
      <c r="J10" s="7"/>
      <c r="K10" s="7"/>
      <c r="L10" s="7"/>
      <c r="M10" s="7"/>
      <c r="N10" s="153"/>
    </row>
    <row r="11" spans="1:14" s="119" customFormat="1" ht="6" customHeight="1">
      <c r="A11" s="149"/>
      <c r="B11" s="152"/>
      <c r="C11" s="3"/>
      <c r="D11" s="3"/>
      <c r="E11" s="3"/>
      <c r="F11" s="3"/>
      <c r="G11" s="13"/>
      <c r="H11" s="13"/>
      <c r="I11" s="13"/>
      <c r="J11" s="13"/>
      <c r="K11" s="13"/>
      <c r="L11" s="13"/>
      <c r="M11" s="13"/>
      <c r="N11" s="153"/>
    </row>
    <row r="12" spans="1:14" s="119" customFormat="1" ht="14.25" customHeight="1">
      <c r="A12" s="149"/>
      <c r="B12" s="152"/>
      <c r="C12" s="3" t="s">
        <v>112</v>
      </c>
      <c r="D12" s="287"/>
      <c r="E12" s="133"/>
      <c r="F12" s="3"/>
      <c r="G12" s="296"/>
      <c r="H12" s="13"/>
      <c r="I12" s="13"/>
      <c r="J12" s="13"/>
      <c r="K12" s="13"/>
      <c r="L12" s="13"/>
      <c r="M12" s="13"/>
      <c r="N12" s="153"/>
    </row>
    <row r="13" spans="1:14" s="119" customFormat="1" ht="13.5">
      <c r="A13" s="149"/>
      <c r="B13" s="152"/>
      <c r="C13" s="168" t="s">
        <v>143</v>
      </c>
      <c r="D13" s="147"/>
      <c r="E13" s="297" t="s">
        <v>214</v>
      </c>
      <c r="F13" s="12"/>
      <c r="G13" s="298">
        <v>92931.5</v>
      </c>
      <c r="H13" s="5"/>
      <c r="I13" s="299" t="s">
        <v>227</v>
      </c>
      <c r="J13" s="193"/>
      <c r="K13" s="194"/>
      <c r="L13" s="88"/>
      <c r="M13" s="88"/>
      <c r="N13" s="153"/>
    </row>
    <row r="14" spans="1:14" s="119" customFormat="1" ht="13.5">
      <c r="A14" s="149"/>
      <c r="B14" s="152"/>
      <c r="C14" s="168" t="s">
        <v>144</v>
      </c>
      <c r="D14" s="3"/>
      <c r="E14" s="297" t="s">
        <v>216</v>
      </c>
      <c r="F14" s="12"/>
      <c r="G14" s="298">
        <v>294.2</v>
      </c>
      <c r="H14" s="5"/>
      <c r="I14" s="508" t="s">
        <v>215</v>
      </c>
      <c r="J14" s="509"/>
      <c r="K14" s="299" t="s">
        <v>228</v>
      </c>
      <c r="L14" s="88"/>
      <c r="M14" s="88"/>
      <c r="N14" s="153"/>
    </row>
    <row r="15" spans="1:14" s="119" customFormat="1" ht="13.5">
      <c r="A15" s="149"/>
      <c r="B15" s="152"/>
      <c r="C15" s="168" t="s">
        <v>258</v>
      </c>
      <c r="D15" s="3"/>
      <c r="E15" s="297"/>
      <c r="F15" s="12"/>
      <c r="G15" s="298"/>
      <c r="H15" s="5"/>
      <c r="I15" s="299" t="s">
        <v>228</v>
      </c>
      <c r="J15" s="292" t="s">
        <v>217</v>
      </c>
      <c r="K15" s="194"/>
      <c r="L15" s="88"/>
      <c r="M15" s="88"/>
      <c r="N15" s="153"/>
    </row>
    <row r="16" spans="1:14" s="119" customFormat="1" ht="13.5">
      <c r="A16" s="149"/>
      <c r="B16" s="152"/>
      <c r="C16" s="168" t="s">
        <v>259</v>
      </c>
      <c r="D16" s="3"/>
      <c r="E16" s="297" t="s">
        <v>214</v>
      </c>
      <c r="F16" s="12"/>
      <c r="G16" s="298">
        <v>6971.5</v>
      </c>
      <c r="H16" s="5"/>
      <c r="I16" s="299" t="s">
        <v>228</v>
      </c>
      <c r="J16" s="193"/>
      <c r="K16" s="194"/>
      <c r="L16" s="88"/>
      <c r="M16" s="88"/>
      <c r="N16" s="153"/>
    </row>
    <row r="17" spans="1:14" s="119" customFormat="1" ht="6" customHeight="1">
      <c r="A17" s="149"/>
      <c r="B17" s="152"/>
      <c r="C17" s="9"/>
      <c r="D17" s="9"/>
      <c r="E17" s="217" t="s">
        <v>133</v>
      </c>
      <c r="F17" s="12"/>
      <c r="G17" s="195"/>
      <c r="H17" s="5"/>
      <c r="I17" s="13"/>
      <c r="J17" s="193"/>
      <c r="K17" s="194"/>
      <c r="L17" s="4"/>
      <c r="M17" s="4"/>
      <c r="N17" s="153"/>
    </row>
    <row r="18" spans="1:14" s="119" customFormat="1" ht="13.5">
      <c r="A18" s="149"/>
      <c r="B18" s="152"/>
      <c r="C18" s="196" t="s">
        <v>111</v>
      </c>
      <c r="D18" s="92"/>
      <c r="E18" s="217" t="s">
        <v>133</v>
      </c>
      <c r="F18" s="12"/>
      <c r="G18" s="290">
        <v>85665.8</v>
      </c>
      <c r="H18" s="5"/>
      <c r="I18" s="299" t="s">
        <v>228</v>
      </c>
      <c r="J18" s="197"/>
      <c r="K18" s="194"/>
      <c r="L18" s="13"/>
      <c r="M18" s="193"/>
      <c r="N18" s="153"/>
    </row>
    <row r="19" spans="1:14" s="119" customFormat="1" ht="5.25" customHeight="1">
      <c r="A19" s="149"/>
      <c r="B19" s="152"/>
      <c r="C19" s="10"/>
      <c r="D19" s="10"/>
      <c r="E19" s="218" t="s">
        <v>133</v>
      </c>
      <c r="F19" s="10"/>
      <c r="G19" s="7"/>
      <c r="H19" s="7"/>
      <c r="I19" s="7"/>
      <c r="J19" s="8"/>
      <c r="K19" s="8"/>
      <c r="L19" s="8"/>
      <c r="M19" s="7"/>
      <c r="N19" s="153"/>
    </row>
    <row r="20" spans="1:14" s="119" customFormat="1" ht="6" customHeight="1">
      <c r="A20" s="149"/>
      <c r="B20" s="152"/>
      <c r="C20" s="12"/>
      <c r="D20" s="12"/>
      <c r="E20" s="217" t="s">
        <v>133</v>
      </c>
      <c r="F20" s="12"/>
      <c r="G20" s="4"/>
      <c r="H20" s="4"/>
      <c r="I20" s="4"/>
      <c r="J20" s="13"/>
      <c r="K20" s="13"/>
      <c r="L20" s="13"/>
      <c r="M20" s="4"/>
      <c r="N20" s="153"/>
    </row>
    <row r="21" spans="1:14" s="119" customFormat="1" ht="13.5">
      <c r="A21" s="149"/>
      <c r="B21" s="152"/>
      <c r="C21" s="3" t="s">
        <v>113</v>
      </c>
      <c r="D21" s="3"/>
      <c r="E21" s="219" t="s">
        <v>133</v>
      </c>
      <c r="F21" s="3"/>
      <c r="G21" s="3"/>
      <c r="H21" s="3"/>
      <c r="I21" s="3"/>
      <c r="J21" s="3"/>
      <c r="K21" s="3"/>
      <c r="L21" s="3"/>
      <c r="M21" s="3"/>
      <c r="N21" s="153"/>
    </row>
    <row r="22" spans="1:17" s="119" customFormat="1" ht="13.5">
      <c r="A22" s="149"/>
      <c r="B22" s="152"/>
      <c r="C22" s="168" t="s">
        <v>145</v>
      </c>
      <c r="D22" s="9"/>
      <c r="E22" s="297" t="s">
        <v>214</v>
      </c>
      <c r="F22" s="12"/>
      <c r="G22" s="298">
        <v>57633.5</v>
      </c>
      <c r="H22" s="5"/>
      <c r="I22" s="299" t="s">
        <v>228</v>
      </c>
      <c r="J22" s="193"/>
      <c r="K22" s="194"/>
      <c r="L22" s="4"/>
      <c r="M22" s="4"/>
      <c r="N22" s="153"/>
      <c r="P22" s="17"/>
      <c r="Q22" s="17"/>
    </row>
    <row r="23" spans="1:17" s="119" customFormat="1" ht="13.5">
      <c r="A23" s="149"/>
      <c r="B23" s="152"/>
      <c r="C23" s="168" t="s">
        <v>146</v>
      </c>
      <c r="D23" s="9"/>
      <c r="E23" s="297"/>
      <c r="F23" s="12"/>
      <c r="G23" s="298">
        <v>0</v>
      </c>
      <c r="H23" s="5"/>
      <c r="I23" s="299" t="s">
        <v>228</v>
      </c>
      <c r="J23" s="193"/>
      <c r="K23" s="194"/>
      <c r="L23" s="168"/>
      <c r="M23" s="168"/>
      <c r="N23" s="153"/>
      <c r="P23" s="17"/>
      <c r="Q23" s="17"/>
    </row>
    <row r="24" spans="1:17" s="119" customFormat="1" ht="13.5">
      <c r="A24" s="149"/>
      <c r="B24" s="152"/>
      <c r="C24" s="168" t="s">
        <v>147</v>
      </c>
      <c r="D24" s="9"/>
      <c r="E24" s="297" t="s">
        <v>214</v>
      </c>
      <c r="F24" s="12"/>
      <c r="G24" s="298">
        <v>0.3</v>
      </c>
      <c r="H24" s="5"/>
      <c r="I24" s="299" t="s">
        <v>228</v>
      </c>
      <c r="J24" s="278" t="s">
        <v>201</v>
      </c>
      <c r="K24" s="285"/>
      <c r="L24" s="4" t="s">
        <v>200</v>
      </c>
      <c r="M24" s="4"/>
      <c r="N24" s="153"/>
      <c r="P24" s="17"/>
      <c r="Q24" s="17"/>
    </row>
    <row r="25" spans="1:17" s="119" customFormat="1" ht="15" customHeight="1">
      <c r="A25" s="149"/>
      <c r="B25" s="152"/>
      <c r="C25" s="168" t="s">
        <v>148</v>
      </c>
      <c r="D25" s="9"/>
      <c r="E25" s="297"/>
      <c r="F25" s="12"/>
      <c r="G25" s="290">
        <v>892.5</v>
      </c>
      <c r="H25" s="5"/>
      <c r="I25" s="299" t="s">
        <v>228</v>
      </c>
      <c r="J25" s="295">
        <v>0.0125</v>
      </c>
      <c r="K25" s="149"/>
      <c r="L25" s="501">
        <v>892.5</v>
      </c>
      <c r="M25" s="510"/>
      <c r="N25" s="153"/>
      <c r="P25" s="284">
        <v>2</v>
      </c>
      <c r="Q25" s="17"/>
    </row>
    <row r="26" spans="1:17" s="119" customFormat="1" ht="6" customHeight="1">
      <c r="A26" s="149"/>
      <c r="B26" s="152"/>
      <c r="C26" s="9"/>
      <c r="D26" s="9"/>
      <c r="E26" s="217" t="s">
        <v>133</v>
      </c>
      <c r="F26" s="12"/>
      <c r="G26" s="195"/>
      <c r="H26" s="5"/>
      <c r="I26" s="13"/>
      <c r="J26" s="194"/>
      <c r="K26" s="194"/>
      <c r="L26" s="198"/>
      <c r="M26" s="4"/>
      <c r="N26" s="153"/>
      <c r="P26" s="284"/>
      <c r="Q26" s="17"/>
    </row>
    <row r="27" spans="1:17" s="119" customFormat="1" ht="13.5">
      <c r="A27" s="149"/>
      <c r="B27" s="152"/>
      <c r="C27" s="196" t="s">
        <v>110</v>
      </c>
      <c r="D27" s="92"/>
      <c r="E27" s="217" t="s">
        <v>133</v>
      </c>
      <c r="F27" s="12"/>
      <c r="G27" s="290">
        <v>58526.3</v>
      </c>
      <c r="H27" s="5"/>
      <c r="I27" s="299" t="s">
        <v>228</v>
      </c>
      <c r="J27" s="194"/>
      <c r="K27" s="194"/>
      <c r="L27" s="193"/>
      <c r="M27" s="193"/>
      <c r="N27" s="153"/>
      <c r="P27" s="284"/>
      <c r="Q27" s="17"/>
    </row>
    <row r="28" spans="1:17" s="119" customFormat="1" ht="13.5">
      <c r="A28" s="149"/>
      <c r="B28" s="152"/>
      <c r="C28" s="9"/>
      <c r="D28" s="9"/>
      <c r="E28" s="217"/>
      <c r="F28" s="5"/>
      <c r="G28" s="300" t="s">
        <v>217</v>
      </c>
      <c r="H28" s="5"/>
      <c r="I28" s="194"/>
      <c r="J28" s="194"/>
      <c r="K28" s="194"/>
      <c r="L28" s="199"/>
      <c r="M28" s="193"/>
      <c r="N28" s="153"/>
      <c r="P28" s="284"/>
      <c r="Q28" s="17"/>
    </row>
    <row r="29" spans="1:17" s="119" customFormat="1" ht="3" customHeight="1">
      <c r="A29" s="149"/>
      <c r="B29" s="152"/>
      <c r="C29" s="10"/>
      <c r="D29" s="10"/>
      <c r="E29" s="218" t="s">
        <v>133</v>
      </c>
      <c r="F29" s="10"/>
      <c r="G29" s="7"/>
      <c r="H29" s="7"/>
      <c r="I29" s="7"/>
      <c r="J29" s="8"/>
      <c r="K29" s="8"/>
      <c r="L29" s="8"/>
      <c r="M29" s="7"/>
      <c r="N29" s="153"/>
      <c r="P29" s="284"/>
      <c r="Q29" s="17"/>
    </row>
    <row r="30" spans="1:17" s="119" customFormat="1" ht="6" customHeight="1">
      <c r="A30" s="149"/>
      <c r="B30" s="152"/>
      <c r="C30" s="12"/>
      <c r="D30" s="12"/>
      <c r="E30" s="217" t="s">
        <v>133</v>
      </c>
      <c r="F30" s="12"/>
      <c r="G30" s="4"/>
      <c r="H30" s="4"/>
      <c r="I30" s="4"/>
      <c r="J30" s="13"/>
      <c r="K30" s="13"/>
      <c r="L30" s="13"/>
      <c r="M30" s="4"/>
      <c r="N30" s="153"/>
      <c r="P30" s="284"/>
      <c r="Q30" s="17"/>
    </row>
    <row r="31" spans="1:17" s="119" customFormat="1" ht="13.5">
      <c r="A31" s="149"/>
      <c r="B31" s="152"/>
      <c r="C31" s="3" t="s">
        <v>115</v>
      </c>
      <c r="D31" s="3"/>
      <c r="E31" s="217" t="s">
        <v>133</v>
      </c>
      <c r="F31" s="3"/>
      <c r="G31" s="290">
        <v>27139.5</v>
      </c>
      <c r="H31" s="4"/>
      <c r="I31" s="299" t="s">
        <v>228</v>
      </c>
      <c r="J31" s="4"/>
      <c r="K31" s="378"/>
      <c r="L31" s="4"/>
      <c r="M31" s="4"/>
      <c r="N31" s="153"/>
      <c r="P31" s="284"/>
      <c r="Q31" s="17"/>
    </row>
    <row r="32" spans="1:17" s="119" customFormat="1" ht="5.25" customHeight="1">
      <c r="A32" s="149"/>
      <c r="B32" s="152"/>
      <c r="C32" s="3"/>
      <c r="D32" s="3"/>
      <c r="E32" s="217" t="s">
        <v>133</v>
      </c>
      <c r="F32" s="3"/>
      <c r="G32" s="4"/>
      <c r="H32" s="4"/>
      <c r="I32" s="4"/>
      <c r="J32" s="4"/>
      <c r="K32" s="378"/>
      <c r="L32" s="4"/>
      <c r="M32" s="4"/>
      <c r="N32" s="153"/>
      <c r="P32" s="284"/>
      <c r="Q32" s="17"/>
    </row>
    <row r="33" spans="1:17" s="119" customFormat="1" ht="13.5">
      <c r="A33" s="149"/>
      <c r="B33" s="152"/>
      <c r="C33" s="200" t="s">
        <v>19</v>
      </c>
      <c r="D33" s="9"/>
      <c r="E33" s="217" t="s">
        <v>133</v>
      </c>
      <c r="F33" s="9"/>
      <c r="G33" s="4"/>
      <c r="H33" s="4"/>
      <c r="I33" s="4"/>
      <c r="J33" s="278" t="s">
        <v>201</v>
      </c>
      <c r="K33" s="285"/>
      <c r="L33" s="4" t="s">
        <v>200</v>
      </c>
      <c r="M33" s="4"/>
      <c r="N33" s="153"/>
      <c r="P33" s="284"/>
      <c r="Q33" s="17"/>
    </row>
    <row r="34" spans="1:17" s="119" customFormat="1" ht="15" customHeight="1">
      <c r="A34" s="149"/>
      <c r="B34" s="152"/>
      <c r="C34" s="168" t="s">
        <v>149</v>
      </c>
      <c r="D34" s="9"/>
      <c r="E34" s="297"/>
      <c r="F34" s="9"/>
      <c r="G34" s="290">
        <v>1579</v>
      </c>
      <c r="H34" s="201"/>
      <c r="I34" s="299" t="s">
        <v>228</v>
      </c>
      <c r="J34" s="295">
        <v>0.0025</v>
      </c>
      <c r="K34" s="266"/>
      <c r="L34" s="501">
        <v>1579</v>
      </c>
      <c r="M34" s="502"/>
      <c r="N34" s="153"/>
      <c r="P34" s="284">
        <v>2</v>
      </c>
      <c r="Q34" s="17"/>
    </row>
    <row r="35" spans="1:17" s="119" customFormat="1" ht="15" customHeight="1">
      <c r="A35" s="149"/>
      <c r="B35" s="152"/>
      <c r="C35" s="168" t="s">
        <v>150</v>
      </c>
      <c r="D35" s="9"/>
      <c r="E35" s="297" t="s">
        <v>216</v>
      </c>
      <c r="F35" s="9"/>
      <c r="G35" s="290">
        <v>114.6</v>
      </c>
      <c r="H35" s="201"/>
      <c r="I35" s="299" t="s">
        <v>228</v>
      </c>
      <c r="J35" s="301">
        <v>0.0225</v>
      </c>
      <c r="K35" s="266"/>
      <c r="L35" s="501">
        <v>114.6</v>
      </c>
      <c r="M35" s="502"/>
      <c r="N35" s="153"/>
      <c r="P35" s="284">
        <v>2</v>
      </c>
      <c r="Q35" s="17"/>
    </row>
    <row r="36" spans="1:17" s="119" customFormat="1" ht="13.5">
      <c r="A36" s="149"/>
      <c r="B36" s="152"/>
      <c r="C36" s="168" t="s">
        <v>257</v>
      </c>
      <c r="D36" s="9"/>
      <c r="E36" s="297" t="s">
        <v>216</v>
      </c>
      <c r="F36" s="9"/>
      <c r="G36" s="302">
        <v>3826.4</v>
      </c>
      <c r="H36" s="201"/>
      <c r="I36" s="299" t="s">
        <v>228</v>
      </c>
      <c r="J36" s="4"/>
      <c r="K36" s="5"/>
      <c r="L36" s="5"/>
      <c r="M36" s="4"/>
      <c r="N36" s="153"/>
      <c r="P36" s="284"/>
      <c r="Q36" s="17"/>
    </row>
    <row r="37" spans="1:14" s="119" customFormat="1" ht="13.5">
      <c r="A37" s="149"/>
      <c r="B37" s="152"/>
      <c r="C37" s="168" t="s">
        <v>291</v>
      </c>
      <c r="D37" s="9"/>
      <c r="E37" s="220" t="s">
        <v>133</v>
      </c>
      <c r="F37" s="9"/>
      <c r="G37" s="290">
        <v>5520</v>
      </c>
      <c r="H37" s="9"/>
      <c r="I37" s="299" t="s">
        <v>228</v>
      </c>
      <c r="J37" s="4"/>
      <c r="K37" s="194"/>
      <c r="L37" s="5"/>
      <c r="M37" s="4"/>
      <c r="N37" s="153"/>
    </row>
    <row r="38" spans="1:14" s="119" customFormat="1" ht="12.75" customHeight="1">
      <c r="A38" s="149"/>
      <c r="B38" s="152"/>
      <c r="C38" s="9"/>
      <c r="D38" s="14"/>
      <c r="E38" s="220"/>
      <c r="F38" s="14"/>
      <c r="G38" s="303" t="s">
        <v>217</v>
      </c>
      <c r="H38" s="14"/>
      <c r="I38" s="5"/>
      <c r="J38" s="5"/>
      <c r="K38" s="194"/>
      <c r="L38" s="5"/>
      <c r="M38" s="4"/>
      <c r="N38" s="153"/>
    </row>
    <row r="39" spans="1:14" s="119" customFormat="1" ht="10.5" customHeight="1">
      <c r="A39" s="149"/>
      <c r="B39" s="152"/>
      <c r="C39" s="200" t="s">
        <v>20</v>
      </c>
      <c r="D39" s="14"/>
      <c r="E39" s="220" t="s">
        <v>133</v>
      </c>
      <c r="F39" s="14"/>
      <c r="G39" s="194"/>
      <c r="H39" s="194"/>
      <c r="I39" s="194"/>
      <c r="J39" s="194"/>
      <c r="K39" s="194"/>
      <c r="L39" s="5"/>
      <c r="M39" s="4"/>
      <c r="N39" s="153"/>
    </row>
    <row r="40" spans="1:14" s="119" customFormat="1" ht="13.5">
      <c r="A40" s="149"/>
      <c r="B40" s="152"/>
      <c r="C40" s="168" t="s">
        <v>180</v>
      </c>
      <c r="D40" s="14"/>
      <c r="E40" s="220" t="s">
        <v>133</v>
      </c>
      <c r="F40" s="14"/>
      <c r="G40" s="290">
        <v>21619.5</v>
      </c>
      <c r="H40" s="14"/>
      <c r="I40" s="299" t="s">
        <v>228</v>
      </c>
      <c r="J40" s="194"/>
      <c r="K40" s="194"/>
      <c r="L40" s="5"/>
      <c r="M40" s="4"/>
      <c r="N40" s="153"/>
    </row>
    <row r="41" spans="1:14" s="119" customFormat="1" ht="6.75" customHeight="1">
      <c r="A41" s="149"/>
      <c r="B41" s="152"/>
      <c r="C41" s="9"/>
      <c r="D41" s="14"/>
      <c r="E41" s="220" t="s">
        <v>133</v>
      </c>
      <c r="F41" s="14"/>
      <c r="G41" s="304"/>
      <c r="H41" s="14"/>
      <c r="I41" s="13"/>
      <c r="J41" s="194"/>
      <c r="K41" s="194"/>
      <c r="L41" s="5"/>
      <c r="M41" s="4"/>
      <c r="N41" s="153"/>
    </row>
    <row r="42" spans="1:14" s="119" customFormat="1" ht="13.5">
      <c r="A42" s="149"/>
      <c r="B42" s="152"/>
      <c r="C42" s="196" t="s">
        <v>107</v>
      </c>
      <c r="D42" s="93"/>
      <c r="E42" s="220" t="s">
        <v>133</v>
      </c>
      <c r="F42" s="16"/>
      <c r="G42" s="290">
        <v>27139.5</v>
      </c>
      <c r="H42" s="5"/>
      <c r="I42" s="299" t="s">
        <v>228</v>
      </c>
      <c r="J42" s="4"/>
      <c r="K42" s="194"/>
      <c r="L42" s="13"/>
      <c r="M42" s="202"/>
      <c r="N42" s="153"/>
    </row>
    <row r="43" spans="1:14" s="119" customFormat="1" ht="5.25" customHeight="1">
      <c r="A43" s="149"/>
      <c r="B43" s="152"/>
      <c r="C43" s="203"/>
      <c r="D43" s="15"/>
      <c r="E43" s="230" t="s">
        <v>133</v>
      </c>
      <c r="F43" s="15"/>
      <c r="G43" s="11"/>
      <c r="H43" s="11"/>
      <c r="I43" s="11"/>
      <c r="J43" s="8"/>
      <c r="K43" s="8"/>
      <c r="L43" s="8"/>
      <c r="M43" s="7"/>
      <c r="N43" s="153"/>
    </row>
    <row r="44" spans="1:14" s="119" customFormat="1" ht="6" customHeight="1">
      <c r="A44" s="149"/>
      <c r="B44" s="152"/>
      <c r="C44" s="9"/>
      <c r="D44" s="16"/>
      <c r="E44" s="219" t="s">
        <v>133</v>
      </c>
      <c r="F44" s="16"/>
      <c r="G44" s="5"/>
      <c r="H44" s="5"/>
      <c r="I44" s="5"/>
      <c r="J44" s="13"/>
      <c r="K44" s="13"/>
      <c r="L44" s="13"/>
      <c r="M44" s="4"/>
      <c r="N44" s="153"/>
    </row>
    <row r="45" spans="1:14" s="119" customFormat="1" ht="13.5" customHeight="1">
      <c r="A45" s="149"/>
      <c r="B45" s="152"/>
      <c r="C45" s="200" t="s">
        <v>280</v>
      </c>
      <c r="D45" s="14"/>
      <c r="E45" s="220" t="s">
        <v>133</v>
      </c>
      <c r="F45" s="14"/>
      <c r="G45" s="304"/>
      <c r="H45" s="14"/>
      <c r="I45" s="13"/>
      <c r="J45" s="194"/>
      <c r="K45" s="194"/>
      <c r="L45" s="5"/>
      <c r="M45" s="4"/>
      <c r="N45" s="153"/>
    </row>
    <row r="46" spans="1:14" s="119" customFormat="1" ht="13.5" customHeight="1">
      <c r="A46" s="149"/>
      <c r="B46" s="152"/>
      <c r="C46" s="9" t="s">
        <v>156</v>
      </c>
      <c r="D46" s="14"/>
      <c r="E46" s="220" t="s">
        <v>133</v>
      </c>
      <c r="F46" s="14"/>
      <c r="G46" s="290">
        <v>28032.3</v>
      </c>
      <c r="H46" s="14"/>
      <c r="I46" s="299" t="s">
        <v>228</v>
      </c>
      <c r="J46" s="194"/>
      <c r="K46" s="194"/>
      <c r="L46" s="5"/>
      <c r="M46" s="4"/>
      <c r="N46" s="153"/>
    </row>
    <row r="47" spans="1:14" s="119" customFormat="1" ht="13.5" customHeight="1">
      <c r="A47" s="149"/>
      <c r="B47" s="152"/>
      <c r="C47" s="203"/>
      <c r="D47" s="15"/>
      <c r="E47" s="230" t="s">
        <v>133</v>
      </c>
      <c r="F47" s="15"/>
      <c r="G47" s="11"/>
      <c r="H47" s="11"/>
      <c r="I47" s="11"/>
      <c r="J47" s="8"/>
      <c r="K47" s="8"/>
      <c r="L47" s="8"/>
      <c r="M47" s="7"/>
      <c r="N47" s="153"/>
    </row>
    <row r="48" spans="1:14" s="119" customFormat="1" ht="16.5" customHeight="1">
      <c r="A48" s="149"/>
      <c r="B48" s="152"/>
      <c r="C48" s="3" t="s">
        <v>54</v>
      </c>
      <c r="D48" s="3"/>
      <c r="E48" s="219" t="s">
        <v>133</v>
      </c>
      <c r="F48" s="3"/>
      <c r="G48" s="4"/>
      <c r="H48" s="4"/>
      <c r="I48" s="4"/>
      <c r="J48" s="4"/>
      <c r="K48" s="4"/>
      <c r="L48" s="4"/>
      <c r="M48" s="4"/>
      <c r="N48" s="153"/>
    </row>
    <row r="49" spans="1:14" s="119" customFormat="1" ht="5.25" customHeight="1">
      <c r="A49" s="149"/>
      <c r="B49" s="152"/>
      <c r="C49" s="3"/>
      <c r="D49" s="3"/>
      <c r="E49" s="219" t="s">
        <v>133</v>
      </c>
      <c r="F49" s="3"/>
      <c r="G49" s="4"/>
      <c r="H49" s="4"/>
      <c r="I49" s="4"/>
      <c r="J49" s="4"/>
      <c r="K49" s="4"/>
      <c r="L49" s="4"/>
      <c r="M49" s="4"/>
      <c r="N49" s="153"/>
    </row>
    <row r="50" spans="1:14" s="119" customFormat="1" ht="13.5">
      <c r="A50" s="149"/>
      <c r="B50" s="152"/>
      <c r="C50" s="168" t="s">
        <v>151</v>
      </c>
      <c r="D50" s="3"/>
      <c r="E50" s="297" t="s">
        <v>214</v>
      </c>
      <c r="F50" s="3"/>
      <c r="G50" s="305">
        <v>3084</v>
      </c>
      <c r="H50" s="204"/>
      <c r="I50" s="306" t="s">
        <v>229</v>
      </c>
      <c r="J50" s="4"/>
      <c r="K50" s="4"/>
      <c r="L50" s="4"/>
      <c r="M50" s="4"/>
      <c r="N50" s="153"/>
    </row>
    <row r="51" spans="1:14" s="119" customFormat="1" ht="13.5">
      <c r="A51" s="149"/>
      <c r="B51" s="152"/>
      <c r="C51" s="168" t="s">
        <v>167</v>
      </c>
      <c r="D51" s="3"/>
      <c r="E51" s="297" t="s">
        <v>214</v>
      </c>
      <c r="F51" s="3"/>
      <c r="G51" s="307">
        <v>551959</v>
      </c>
      <c r="H51" s="204"/>
      <c r="I51" s="4"/>
      <c r="J51" s="4"/>
      <c r="K51" s="4"/>
      <c r="L51" s="4"/>
      <c r="M51" s="4"/>
      <c r="N51" s="153"/>
    </row>
    <row r="52" spans="1:14" s="119" customFormat="1" ht="13.5">
      <c r="A52" s="149"/>
      <c r="B52" s="152"/>
      <c r="C52" s="168" t="s">
        <v>55</v>
      </c>
      <c r="D52" s="3"/>
      <c r="E52" s="219" t="s">
        <v>133</v>
      </c>
      <c r="F52" s="3"/>
      <c r="G52" s="132">
        <v>178.97503242542152</v>
      </c>
      <c r="H52" s="4"/>
      <c r="I52" s="306" t="s">
        <v>230</v>
      </c>
      <c r="J52" s="194"/>
      <c r="K52" s="194"/>
      <c r="L52" s="4"/>
      <c r="M52" s="4"/>
      <c r="N52" s="153"/>
    </row>
    <row r="53" spans="1:14" s="119" customFormat="1" ht="13.5" customHeight="1">
      <c r="A53" s="149"/>
      <c r="B53" s="152"/>
      <c r="C53" s="168" t="s">
        <v>205</v>
      </c>
      <c r="D53" s="3"/>
      <c r="E53" s="297" t="s">
        <v>216</v>
      </c>
      <c r="F53" s="3"/>
      <c r="G53" s="305">
        <v>12</v>
      </c>
      <c r="H53" s="3"/>
      <c r="I53" s="306" t="s">
        <v>231</v>
      </c>
      <c r="J53" s="382"/>
      <c r="K53" s="383"/>
      <c r="L53" s="383"/>
      <c r="M53" s="383"/>
      <c r="N53" s="153"/>
    </row>
    <row r="54" spans="1:14" s="119" customFormat="1" ht="13.5">
      <c r="A54" s="149"/>
      <c r="B54" s="152"/>
      <c r="C54" s="4"/>
      <c r="D54" s="3"/>
      <c r="E54" s="219" t="s">
        <v>133</v>
      </c>
      <c r="F54" s="3"/>
      <c r="G54" s="40"/>
      <c r="H54" s="3"/>
      <c r="I54" s="4"/>
      <c r="J54" s="383"/>
      <c r="K54" s="383"/>
      <c r="L54" s="383"/>
      <c r="M54" s="383"/>
      <c r="N54" s="153"/>
    </row>
    <row r="55" spans="1:14" s="119" customFormat="1" ht="13.5">
      <c r="A55" s="149"/>
      <c r="B55" s="152"/>
      <c r="C55" s="168" t="s">
        <v>152</v>
      </c>
      <c r="D55" s="3"/>
      <c r="E55" s="297" t="s">
        <v>214</v>
      </c>
      <c r="F55" s="3"/>
      <c r="G55" s="305">
        <v>55</v>
      </c>
      <c r="H55" s="205"/>
      <c r="I55" s="306" t="s">
        <v>232</v>
      </c>
      <c r="J55" s="4"/>
      <c r="K55" s="198"/>
      <c r="L55" s="4"/>
      <c r="M55" s="4"/>
      <c r="N55" s="153"/>
    </row>
    <row r="56" spans="1:14" s="119" customFormat="1" ht="17.25" customHeight="1">
      <c r="A56" s="149"/>
      <c r="B56" s="152"/>
      <c r="C56" s="6"/>
      <c r="D56" s="6"/>
      <c r="E56" s="221"/>
      <c r="F56" s="6"/>
      <c r="G56" s="238" t="s">
        <v>217</v>
      </c>
      <c r="H56" s="7"/>
      <c r="I56" s="7"/>
      <c r="J56" s="7"/>
      <c r="K56" s="7"/>
      <c r="L56" s="7"/>
      <c r="M56" s="7"/>
      <c r="N56" s="153"/>
    </row>
    <row r="57" spans="1:14" s="119" customFormat="1" ht="6" customHeight="1">
      <c r="A57" s="149"/>
      <c r="B57" s="152"/>
      <c r="C57" s="3"/>
      <c r="D57" s="3"/>
      <c r="E57" s="219" t="s">
        <v>133</v>
      </c>
      <c r="F57" s="3"/>
      <c r="G57" s="4"/>
      <c r="H57" s="4"/>
      <c r="I57" s="4"/>
      <c r="J57" s="4"/>
      <c r="K57" s="4"/>
      <c r="L57" s="4"/>
      <c r="M57" s="4"/>
      <c r="N57" s="153"/>
    </row>
    <row r="58" spans="1:14" s="119" customFormat="1" ht="13.5" customHeight="1">
      <c r="A58" s="149"/>
      <c r="B58" s="152"/>
      <c r="C58" s="3" t="s">
        <v>64</v>
      </c>
      <c r="D58" s="3"/>
      <c r="E58" s="219" t="s">
        <v>133</v>
      </c>
      <c r="F58" s="3"/>
      <c r="G58" s="134"/>
      <c r="H58" s="4"/>
      <c r="I58" s="4"/>
      <c r="J58" s="4"/>
      <c r="K58" s="4"/>
      <c r="L58" s="4"/>
      <c r="M58" s="4"/>
      <c r="N58" s="153"/>
    </row>
    <row r="59" spans="1:14" s="119" customFormat="1" ht="5.25" customHeight="1">
      <c r="A59" s="149"/>
      <c r="B59" s="152"/>
      <c r="C59" s="3"/>
      <c r="D59" s="3"/>
      <c r="E59" s="219" t="s">
        <v>133</v>
      </c>
      <c r="F59" s="3"/>
      <c r="G59" s="4"/>
      <c r="H59" s="4"/>
      <c r="I59" s="4"/>
      <c r="J59" s="4"/>
      <c r="K59" s="4"/>
      <c r="L59" s="4"/>
      <c r="M59" s="4"/>
      <c r="N59" s="153"/>
    </row>
    <row r="60" spans="1:14" s="119" customFormat="1" ht="14.25" customHeight="1">
      <c r="A60" s="149"/>
      <c r="B60" s="152"/>
      <c r="C60" s="168" t="s">
        <v>153</v>
      </c>
      <c r="D60" s="9"/>
      <c r="E60" s="297" t="s">
        <v>214</v>
      </c>
      <c r="F60" s="4"/>
      <c r="G60" s="308">
        <v>190162000</v>
      </c>
      <c r="H60" s="4"/>
      <c r="I60" s="306" t="s">
        <v>74</v>
      </c>
      <c r="J60" s="4"/>
      <c r="K60" s="4"/>
      <c r="L60" s="4"/>
      <c r="M60" s="4"/>
      <c r="N60" s="153"/>
    </row>
    <row r="61" spans="1:14" s="119" customFormat="1" ht="14.25" customHeight="1">
      <c r="A61" s="149"/>
      <c r="B61" s="152"/>
      <c r="C61" s="206" t="s">
        <v>285</v>
      </c>
      <c r="D61" s="9"/>
      <c r="E61" s="297" t="s">
        <v>214</v>
      </c>
      <c r="F61" s="4"/>
      <c r="G61" s="309">
        <v>4.5</v>
      </c>
      <c r="H61" s="4"/>
      <c r="I61" s="503" t="s">
        <v>155</v>
      </c>
      <c r="J61" s="504"/>
      <c r="K61" s="505"/>
      <c r="L61" s="310" t="s">
        <v>217</v>
      </c>
      <c r="M61" s="4"/>
      <c r="N61" s="153"/>
    </row>
    <row r="62" spans="1:14" s="119" customFormat="1" ht="13.5" customHeight="1">
      <c r="A62" s="149"/>
      <c r="B62" s="152"/>
      <c r="C62" s="206" t="s">
        <v>286</v>
      </c>
      <c r="D62" s="9"/>
      <c r="E62" s="297" t="s">
        <v>214</v>
      </c>
      <c r="F62" s="4"/>
      <c r="G62" s="309">
        <v>160.48</v>
      </c>
      <c r="H62" s="4"/>
      <c r="I62" s="299" t="s">
        <v>233</v>
      </c>
      <c r="J62" s="4"/>
      <c r="K62" s="4"/>
      <c r="L62" s="134"/>
      <c r="M62" s="4"/>
      <c r="N62" s="153"/>
    </row>
    <row r="63" spans="1:14" s="119" customFormat="1" ht="6" customHeight="1">
      <c r="A63" s="149"/>
      <c r="B63" s="152"/>
      <c r="C63" s="3"/>
      <c r="D63" s="3"/>
      <c r="E63" s="133"/>
      <c r="F63" s="3"/>
      <c r="G63" s="4"/>
      <c r="H63" s="4"/>
      <c r="I63" s="4"/>
      <c r="J63" s="4"/>
      <c r="K63" s="4"/>
      <c r="L63" s="4"/>
      <c r="M63" s="4"/>
      <c r="N63" s="153"/>
    </row>
    <row r="64" spans="1:14" s="119" customFormat="1" ht="6" customHeight="1">
      <c r="A64" s="149"/>
      <c r="B64" s="152"/>
      <c r="C64" s="3"/>
      <c r="D64" s="3"/>
      <c r="E64" s="3"/>
      <c r="F64" s="3"/>
      <c r="G64" s="4"/>
      <c r="H64" s="4"/>
      <c r="I64" s="4"/>
      <c r="J64" s="4"/>
      <c r="K64" s="4"/>
      <c r="L64" s="4"/>
      <c r="M64" s="4"/>
      <c r="N64" s="153"/>
    </row>
    <row r="65" spans="1:14" s="119" customFormat="1" ht="16.5" customHeight="1">
      <c r="A65" s="149"/>
      <c r="B65" s="152"/>
      <c r="C65" s="239" t="s">
        <v>131</v>
      </c>
      <c r="D65" s="3"/>
      <c r="E65" s="3"/>
      <c r="F65" s="3"/>
      <c r="G65" s="4"/>
      <c r="H65" s="4"/>
      <c r="I65" s="4"/>
      <c r="J65" s="4"/>
      <c r="K65" s="4"/>
      <c r="L65" s="4"/>
      <c r="M65" s="4"/>
      <c r="N65" s="153"/>
    </row>
    <row r="66" spans="1:14" s="119" customFormat="1" ht="6" customHeight="1">
      <c r="A66" s="149"/>
      <c r="B66" s="152"/>
      <c r="C66" s="3"/>
      <c r="D66" s="3"/>
      <c r="E66" s="3"/>
      <c r="F66" s="3"/>
      <c r="G66" s="4"/>
      <c r="H66" s="4"/>
      <c r="I66" s="4"/>
      <c r="J66" s="4"/>
      <c r="K66" s="4"/>
      <c r="L66" s="4"/>
      <c r="M66" s="4"/>
      <c r="N66" s="153"/>
    </row>
    <row r="67" spans="1:14" s="119" customFormat="1" ht="16.5" customHeight="1">
      <c r="A67" s="149"/>
      <c r="B67" s="152"/>
      <c r="C67" s="207" t="s">
        <v>130</v>
      </c>
      <c r="D67" s="3"/>
      <c r="E67" s="3"/>
      <c r="F67" s="3"/>
      <c r="G67" s="4"/>
      <c r="H67" s="4"/>
      <c r="I67" s="4"/>
      <c r="J67" s="4"/>
      <c r="K67" s="4"/>
      <c r="L67" s="4"/>
      <c r="M67" s="4"/>
      <c r="N67" s="153"/>
    </row>
    <row r="68" spans="1:14" s="119" customFormat="1" ht="16.5" customHeight="1">
      <c r="A68" s="149"/>
      <c r="B68" s="152"/>
      <c r="C68" s="208" t="s">
        <v>218</v>
      </c>
      <c r="D68" s="3"/>
      <c r="E68" s="3"/>
      <c r="F68" s="3"/>
      <c r="G68" s="4"/>
      <c r="H68" s="4"/>
      <c r="I68" s="4"/>
      <c r="J68" s="4"/>
      <c r="K68" s="4"/>
      <c r="L68" s="4"/>
      <c r="M68" s="4"/>
      <c r="N68" s="153"/>
    </row>
    <row r="69" spans="1:14" s="119" customFormat="1" ht="12.75" customHeight="1">
      <c r="A69" s="149"/>
      <c r="B69" s="152"/>
      <c r="C69" s="208" t="s">
        <v>219</v>
      </c>
      <c r="D69" s="3"/>
      <c r="E69" s="3"/>
      <c r="F69" s="3"/>
      <c r="G69" s="4"/>
      <c r="H69" s="4"/>
      <c r="I69" s="4"/>
      <c r="J69" s="4"/>
      <c r="K69" s="4"/>
      <c r="L69" s="4"/>
      <c r="M69" s="4"/>
      <c r="N69" s="153"/>
    </row>
    <row r="70" spans="1:14" s="119" customFormat="1" ht="12.75" customHeight="1">
      <c r="A70" s="149"/>
      <c r="B70" s="152"/>
      <c r="C70" s="208" t="s">
        <v>220</v>
      </c>
      <c r="D70" s="3"/>
      <c r="E70" s="3"/>
      <c r="F70" s="3"/>
      <c r="G70" s="4"/>
      <c r="H70" s="4"/>
      <c r="I70" s="4"/>
      <c r="J70" s="4"/>
      <c r="K70" s="4"/>
      <c r="L70" s="4"/>
      <c r="M70" s="4"/>
      <c r="N70" s="153"/>
    </row>
    <row r="71" spans="1:14" s="119" customFormat="1" ht="12.75" customHeight="1">
      <c r="A71" s="149"/>
      <c r="B71" s="152"/>
      <c r="C71" s="208" t="s">
        <v>221</v>
      </c>
      <c r="D71" s="3"/>
      <c r="E71" s="3"/>
      <c r="F71" s="3"/>
      <c r="G71" s="5"/>
      <c r="H71" s="4"/>
      <c r="I71" s="4"/>
      <c r="J71" s="4"/>
      <c r="K71" s="4"/>
      <c r="L71" s="4"/>
      <c r="M71" s="4"/>
      <c r="N71" s="153"/>
    </row>
    <row r="72" spans="1:14" s="119" customFormat="1" ht="5.25" customHeight="1">
      <c r="A72" s="149"/>
      <c r="B72" s="152"/>
      <c r="C72" s="208"/>
      <c r="D72" s="3"/>
      <c r="E72" s="3"/>
      <c r="F72" s="3"/>
      <c r="G72" s="4"/>
      <c r="H72" s="4"/>
      <c r="I72" s="4"/>
      <c r="J72" s="4"/>
      <c r="K72" s="4"/>
      <c r="L72" s="4"/>
      <c r="M72" s="4"/>
      <c r="N72" s="153"/>
    </row>
    <row r="73" spans="1:14" s="119" customFormat="1" ht="12.75" customHeight="1">
      <c r="A73" s="149"/>
      <c r="B73" s="152"/>
      <c r="C73" s="209" t="s">
        <v>222</v>
      </c>
      <c r="D73" s="3"/>
      <c r="E73" s="3"/>
      <c r="F73" s="3"/>
      <c r="G73" s="4"/>
      <c r="H73" s="4"/>
      <c r="I73" s="4"/>
      <c r="J73" s="4"/>
      <c r="K73" s="4"/>
      <c r="L73" s="4"/>
      <c r="M73" s="4"/>
      <c r="N73" s="153"/>
    </row>
    <row r="74" spans="1:14" s="119" customFormat="1" ht="5.25" customHeight="1">
      <c r="A74" s="149"/>
      <c r="B74" s="152"/>
      <c r="C74" s="209"/>
      <c r="D74" s="3"/>
      <c r="E74" s="3"/>
      <c r="F74" s="3"/>
      <c r="G74" s="4"/>
      <c r="H74" s="4"/>
      <c r="I74" s="4"/>
      <c r="J74" s="4"/>
      <c r="K74" s="4"/>
      <c r="L74" s="4"/>
      <c r="M74" s="4"/>
      <c r="N74" s="153"/>
    </row>
    <row r="75" spans="1:14" s="119" customFormat="1" ht="12.75" customHeight="1">
      <c r="A75" s="149"/>
      <c r="B75" s="152"/>
      <c r="C75" s="209" t="s">
        <v>223</v>
      </c>
      <c r="D75" s="3"/>
      <c r="E75" s="3"/>
      <c r="F75" s="3"/>
      <c r="G75" s="4"/>
      <c r="H75" s="4"/>
      <c r="I75" s="4"/>
      <c r="J75" s="4"/>
      <c r="K75" s="4"/>
      <c r="L75" s="4"/>
      <c r="M75" s="4"/>
      <c r="N75" s="153"/>
    </row>
    <row r="76" spans="1:14" s="119" customFormat="1" ht="5.25" customHeight="1">
      <c r="A76" s="149"/>
      <c r="B76" s="152"/>
      <c r="C76" s="208"/>
      <c r="D76" s="3"/>
      <c r="E76" s="3"/>
      <c r="F76" s="3"/>
      <c r="G76" s="4"/>
      <c r="H76" s="4"/>
      <c r="I76" s="4"/>
      <c r="J76" s="4"/>
      <c r="K76" s="4"/>
      <c r="L76" s="4"/>
      <c r="M76" s="4"/>
      <c r="N76" s="153"/>
    </row>
    <row r="77" spans="1:14" s="119" customFormat="1" ht="12.75" customHeight="1">
      <c r="A77" s="149"/>
      <c r="B77" s="152"/>
      <c r="C77" s="209" t="s">
        <v>224</v>
      </c>
      <c r="D77" s="3"/>
      <c r="E77" s="3"/>
      <c r="F77" s="3"/>
      <c r="G77" s="4"/>
      <c r="H77" s="4"/>
      <c r="I77" s="4"/>
      <c r="J77" s="4"/>
      <c r="K77" s="4"/>
      <c r="L77" s="4"/>
      <c r="M77" s="4"/>
      <c r="N77" s="153"/>
    </row>
    <row r="78" spans="1:14" s="119" customFormat="1" ht="5.25" customHeight="1">
      <c r="A78" s="149"/>
      <c r="B78" s="152"/>
      <c r="C78" s="208"/>
      <c r="D78" s="3"/>
      <c r="E78" s="3"/>
      <c r="F78" s="3"/>
      <c r="G78" s="4"/>
      <c r="H78" s="4"/>
      <c r="I78" s="4"/>
      <c r="J78" s="4"/>
      <c r="K78" s="4"/>
      <c r="L78" s="4"/>
      <c r="M78" s="4"/>
      <c r="N78" s="153"/>
    </row>
    <row r="79" spans="1:14" s="119" customFormat="1" ht="12.75" customHeight="1">
      <c r="A79" s="149"/>
      <c r="B79" s="152"/>
      <c r="C79" s="209" t="s">
        <v>225</v>
      </c>
      <c r="D79" s="3"/>
      <c r="E79" s="3"/>
      <c r="F79" s="3"/>
      <c r="G79" s="4"/>
      <c r="H79" s="4"/>
      <c r="I79" s="4"/>
      <c r="J79" s="4"/>
      <c r="K79" s="4"/>
      <c r="L79" s="4"/>
      <c r="M79" s="4"/>
      <c r="N79" s="153"/>
    </row>
    <row r="80" spans="1:14" s="119" customFormat="1" ht="6" customHeight="1">
      <c r="A80" s="149"/>
      <c r="B80" s="152"/>
      <c r="C80" s="209"/>
      <c r="D80" s="3"/>
      <c r="E80" s="3"/>
      <c r="F80" s="3"/>
      <c r="G80" s="4"/>
      <c r="H80" s="4"/>
      <c r="I80" s="4"/>
      <c r="J80" s="4"/>
      <c r="K80" s="4"/>
      <c r="L80" s="4"/>
      <c r="M80" s="4"/>
      <c r="N80" s="153"/>
    </row>
    <row r="81" spans="1:14" s="119" customFormat="1" ht="12.75" customHeight="1">
      <c r="A81" s="149"/>
      <c r="B81" s="152"/>
      <c r="C81" s="161" t="s">
        <v>234</v>
      </c>
      <c r="D81" s="3"/>
      <c r="E81" s="3"/>
      <c r="F81" s="3"/>
      <c r="G81" s="4"/>
      <c r="H81" s="4"/>
      <c r="I81" s="4"/>
      <c r="J81" s="4"/>
      <c r="K81" s="4"/>
      <c r="L81" s="4"/>
      <c r="M81" s="4"/>
      <c r="N81" s="153"/>
    </row>
    <row r="82" spans="1:14" s="119" customFormat="1" ht="11.25" customHeight="1">
      <c r="A82" s="149"/>
      <c r="B82" s="152"/>
      <c r="C82" s="210"/>
      <c r="D82" s="3"/>
      <c r="E82" s="3"/>
      <c r="F82" s="3"/>
      <c r="G82" s="4"/>
      <c r="H82" s="4"/>
      <c r="I82" s="4"/>
      <c r="J82" s="4"/>
      <c r="K82" s="4"/>
      <c r="L82" s="4"/>
      <c r="M82" s="4"/>
      <c r="N82" s="153"/>
    </row>
    <row r="83" spans="1:14" s="119" customFormat="1" ht="6" customHeight="1">
      <c r="A83" s="149"/>
      <c r="B83" s="152"/>
      <c r="C83" s="211"/>
      <c r="D83" s="3"/>
      <c r="E83" s="3"/>
      <c r="F83" s="3"/>
      <c r="G83" s="4"/>
      <c r="H83" s="4"/>
      <c r="I83" s="4"/>
      <c r="J83" s="4"/>
      <c r="K83" s="4"/>
      <c r="L83" s="4"/>
      <c r="M83" s="4"/>
      <c r="N83" s="153"/>
    </row>
    <row r="84" spans="1:14" s="119" customFormat="1" ht="13.5" customHeight="1">
      <c r="A84" s="149"/>
      <c r="B84" s="152"/>
      <c r="C84" s="3" t="s">
        <v>68</v>
      </c>
      <c r="D84" s="3"/>
      <c r="E84" s="3"/>
      <c r="F84" s="3"/>
      <c r="G84" s="4"/>
      <c r="H84" s="4"/>
      <c r="I84" s="136"/>
      <c r="J84" s="4"/>
      <c r="K84" s="4"/>
      <c r="L84" s="4"/>
      <c r="M84" s="4"/>
      <c r="N84" s="153"/>
    </row>
    <row r="85" spans="1:14" s="119" customFormat="1" ht="5.25" customHeight="1">
      <c r="A85" s="149"/>
      <c r="B85" s="152"/>
      <c r="C85" s="3"/>
      <c r="D85" s="3"/>
      <c r="E85" s="3"/>
      <c r="F85" s="3"/>
      <c r="G85" s="4"/>
      <c r="H85" s="4"/>
      <c r="I85" s="4"/>
      <c r="J85" s="4"/>
      <c r="K85" s="4"/>
      <c r="L85" s="4"/>
      <c r="M85" s="4"/>
      <c r="N85" s="153"/>
    </row>
    <row r="86" spans="1:14" s="119" customFormat="1" ht="13.5" customHeight="1">
      <c r="A86" s="149"/>
      <c r="B86" s="152"/>
      <c r="C86" s="212" t="s">
        <v>69</v>
      </c>
      <c r="D86" s="3"/>
      <c r="E86" s="3"/>
      <c r="F86" s="3"/>
      <c r="G86" s="4"/>
      <c r="H86" s="4"/>
      <c r="I86" s="4"/>
      <c r="J86" s="4"/>
      <c r="K86" s="4"/>
      <c r="L86" s="4"/>
      <c r="M86" s="4"/>
      <c r="N86" s="153"/>
    </row>
    <row r="87" spans="1:14" s="119" customFormat="1" ht="13.5" customHeight="1">
      <c r="A87" s="149"/>
      <c r="B87" s="152"/>
      <c r="C87" s="194"/>
      <c r="D87" s="3"/>
      <c r="E87" s="3"/>
      <c r="F87" s="3"/>
      <c r="G87" s="168" t="s">
        <v>72</v>
      </c>
      <c r="H87" s="4"/>
      <c r="I87" s="90">
        <v>0.3272286023127082</v>
      </c>
      <c r="J87" s="4"/>
      <c r="K87" s="4"/>
      <c r="L87" s="4"/>
      <c r="M87" s="4"/>
      <c r="N87" s="153"/>
    </row>
    <row r="88" spans="1:14" s="119" customFormat="1" ht="13.5" customHeight="1">
      <c r="A88" s="149"/>
      <c r="B88" s="152"/>
      <c r="C88" s="194"/>
      <c r="D88" s="3"/>
      <c r="E88" s="3"/>
      <c r="F88" s="3"/>
      <c r="G88" s="168" t="s">
        <v>71</v>
      </c>
      <c r="H88" s="4"/>
      <c r="I88" s="90">
        <v>0.14962386756554938</v>
      </c>
      <c r="J88" s="4"/>
      <c r="K88" s="4"/>
      <c r="L88" s="4"/>
      <c r="M88" s="4"/>
      <c r="N88" s="153"/>
    </row>
    <row r="89" spans="1:14" s="119" customFormat="1" ht="13.5" customHeight="1">
      <c r="A89" s="149"/>
      <c r="B89" s="152"/>
      <c r="C89" s="194"/>
      <c r="D89" s="3"/>
      <c r="E89" s="3"/>
      <c r="F89" s="3"/>
      <c r="G89" s="168" t="s">
        <v>116</v>
      </c>
      <c r="H89" s="4"/>
      <c r="I89" s="135">
        <v>24840000</v>
      </c>
      <c r="J89" s="4"/>
      <c r="K89" s="4"/>
      <c r="L89" s="4"/>
      <c r="M89" s="4"/>
      <c r="N89" s="153"/>
    </row>
    <row r="90" spans="1:14" s="119" customFormat="1" ht="13.5" customHeight="1">
      <c r="A90" s="149"/>
      <c r="B90" s="152"/>
      <c r="C90" s="194"/>
      <c r="D90" s="3"/>
      <c r="E90" s="3"/>
      <c r="F90" s="3"/>
      <c r="G90" s="168" t="s">
        <v>117</v>
      </c>
      <c r="H90" s="4"/>
      <c r="I90" s="135">
        <v>3469497.36</v>
      </c>
      <c r="J90" s="4"/>
      <c r="K90" s="4"/>
      <c r="L90" s="4"/>
      <c r="M90" s="4"/>
      <c r="N90" s="153"/>
    </row>
    <row r="91" spans="1:14" s="119" customFormat="1" ht="5.25" customHeight="1">
      <c r="A91" s="149"/>
      <c r="B91" s="152"/>
      <c r="C91" s="3"/>
      <c r="D91" s="3"/>
      <c r="E91" s="3"/>
      <c r="F91" s="3"/>
      <c r="G91" s="4"/>
      <c r="H91" s="4"/>
      <c r="I91" s="4"/>
      <c r="J91" s="4"/>
      <c r="K91" s="4"/>
      <c r="L91" s="4"/>
      <c r="M91" s="4"/>
      <c r="N91" s="153"/>
    </row>
    <row r="92" spans="1:14" s="119" customFormat="1" ht="13.5" customHeight="1">
      <c r="A92" s="149"/>
      <c r="B92" s="152"/>
      <c r="C92" s="212" t="s">
        <v>70</v>
      </c>
      <c r="D92" s="3"/>
      <c r="E92" s="3"/>
      <c r="F92" s="3"/>
      <c r="G92" s="3"/>
      <c r="H92" s="4"/>
      <c r="I92" s="4"/>
      <c r="J92" s="4"/>
      <c r="K92" s="4"/>
      <c r="L92" s="4"/>
      <c r="M92" s="4"/>
      <c r="N92" s="153"/>
    </row>
    <row r="93" spans="1:14" s="119" customFormat="1" ht="5.25" customHeight="1">
      <c r="A93" s="149"/>
      <c r="B93" s="152"/>
      <c r="C93" s="212"/>
      <c r="D93" s="3"/>
      <c r="E93" s="3"/>
      <c r="F93" s="3"/>
      <c r="G93" s="4"/>
      <c r="H93" s="4"/>
      <c r="I93" s="4"/>
      <c r="J93" s="4"/>
      <c r="K93" s="4"/>
      <c r="L93" s="4"/>
      <c r="M93" s="4"/>
      <c r="N93" s="153"/>
    </row>
    <row r="94" spans="1:14" s="119" customFormat="1" ht="13.5" customHeight="1">
      <c r="A94" s="149"/>
      <c r="B94" s="152"/>
      <c r="C94" s="12"/>
      <c r="D94" s="12"/>
      <c r="E94" s="12"/>
      <c r="F94" s="12"/>
      <c r="G94" s="168" t="s">
        <v>288</v>
      </c>
      <c r="H94" s="4"/>
      <c r="I94" s="39">
        <v>27.399295366563237</v>
      </c>
      <c r="J94" s="306" t="s">
        <v>235</v>
      </c>
      <c r="K94" s="4"/>
      <c r="L94" s="4"/>
      <c r="M94" s="4"/>
      <c r="N94" s="153"/>
    </row>
    <row r="95" spans="1:14" s="119" customFormat="1" ht="8.25" customHeight="1">
      <c r="A95" s="149"/>
      <c r="B95" s="152"/>
      <c r="C95" s="212"/>
      <c r="D95" s="3"/>
      <c r="E95" s="3"/>
      <c r="F95" s="3"/>
      <c r="G95" s="4"/>
      <c r="H95" s="4"/>
      <c r="I95" s="4"/>
      <c r="J95" s="4"/>
      <c r="K95" s="4"/>
      <c r="L95" s="4"/>
      <c r="M95" s="4"/>
      <c r="N95" s="153"/>
    </row>
    <row r="96" spans="1:14" s="119" customFormat="1" ht="13.5">
      <c r="A96" s="149"/>
      <c r="B96" s="152"/>
      <c r="C96" s="3"/>
      <c r="D96" s="3"/>
      <c r="E96" s="3"/>
      <c r="F96" s="3"/>
      <c r="G96" s="168" t="s">
        <v>289</v>
      </c>
      <c r="H96" s="4"/>
      <c r="I96" s="131">
        <v>107.31142503214019</v>
      </c>
      <c r="J96" s="306" t="s">
        <v>235</v>
      </c>
      <c r="K96" s="4"/>
      <c r="L96" s="4"/>
      <c r="M96" s="4"/>
      <c r="N96" s="153"/>
    </row>
    <row r="97" spans="1:14" s="119" customFormat="1" ht="8.25" customHeight="1">
      <c r="A97" s="149"/>
      <c r="B97" s="152"/>
      <c r="C97" s="3"/>
      <c r="D97" s="3"/>
      <c r="E97" s="3"/>
      <c r="F97" s="3"/>
      <c r="G97" s="4"/>
      <c r="H97" s="4"/>
      <c r="I97" s="37"/>
      <c r="J97" s="4"/>
      <c r="K97" s="4"/>
      <c r="L97" s="4"/>
      <c r="M97" s="4"/>
      <c r="N97" s="153"/>
    </row>
    <row r="98" spans="1:14" s="119" customFormat="1" ht="13.5">
      <c r="A98" s="149"/>
      <c r="B98" s="152"/>
      <c r="C98" s="3"/>
      <c r="D98" s="3"/>
      <c r="E98" s="3"/>
      <c r="F98" s="3"/>
      <c r="G98" s="168" t="s">
        <v>290</v>
      </c>
      <c r="H98" s="4"/>
      <c r="I98" s="131" t="s">
        <v>226</v>
      </c>
      <c r="J98" s="306" t="s">
        <v>217</v>
      </c>
      <c r="K98" s="4"/>
      <c r="L98" s="4"/>
      <c r="M98" s="4"/>
      <c r="N98" s="153"/>
    </row>
    <row r="99" spans="1:14" s="119" customFormat="1" ht="8.25" customHeight="1">
      <c r="A99" s="149"/>
      <c r="B99" s="152"/>
      <c r="C99" s="3"/>
      <c r="D99" s="3"/>
      <c r="E99" s="3"/>
      <c r="F99" s="3"/>
      <c r="G99" s="4"/>
      <c r="H99" s="4"/>
      <c r="I99" s="37"/>
      <c r="J99" s="4"/>
      <c r="K99" s="4"/>
      <c r="L99" s="4"/>
      <c r="M99" s="4"/>
      <c r="N99" s="153"/>
    </row>
    <row r="100" spans="1:14" s="119" customFormat="1" ht="13.5">
      <c r="A100" s="149"/>
      <c r="B100" s="152"/>
      <c r="C100" s="3"/>
      <c r="D100" s="3"/>
      <c r="E100" s="3"/>
      <c r="F100" s="3"/>
      <c r="G100" s="168" t="s">
        <v>292</v>
      </c>
      <c r="H100" s="4"/>
      <c r="I100" s="131">
        <v>1.9511168187661854</v>
      </c>
      <c r="J100" s="306" t="s">
        <v>236</v>
      </c>
      <c r="K100" s="4"/>
      <c r="L100" s="4"/>
      <c r="M100" s="4"/>
      <c r="N100" s="153"/>
    </row>
    <row r="101" spans="1:14" s="119" customFormat="1" ht="8.25" customHeight="1">
      <c r="A101" s="149"/>
      <c r="B101" s="152"/>
      <c r="C101" s="3"/>
      <c r="D101" s="3"/>
      <c r="E101" s="3"/>
      <c r="F101" s="3"/>
      <c r="G101" s="148"/>
      <c r="H101" s="4"/>
      <c r="I101" s="38"/>
      <c r="J101" s="4"/>
      <c r="K101" s="4"/>
      <c r="L101" s="4"/>
      <c r="M101" s="4"/>
      <c r="N101" s="153"/>
    </row>
    <row r="102" spans="1:14" s="119" customFormat="1" ht="13.5">
      <c r="A102" s="149"/>
      <c r="B102" s="152"/>
      <c r="C102" s="3"/>
      <c r="D102" s="3"/>
      <c r="E102" s="3"/>
      <c r="F102" s="3"/>
      <c r="G102" s="168" t="s">
        <v>73</v>
      </c>
      <c r="H102" s="4"/>
      <c r="I102" s="131">
        <v>2185.9001420624995</v>
      </c>
      <c r="J102" s="306" t="s">
        <v>237</v>
      </c>
      <c r="K102" s="4"/>
      <c r="L102" s="4"/>
      <c r="M102" s="273"/>
      <c r="N102" s="153"/>
    </row>
    <row r="103" spans="1:14" s="119" customFormat="1" ht="8.25" customHeight="1">
      <c r="A103" s="149"/>
      <c r="B103" s="152"/>
      <c r="C103" s="499" t="s">
        <v>217</v>
      </c>
      <c r="D103" s="500"/>
      <c r="E103" s="500"/>
      <c r="F103" s="500"/>
      <c r="G103" s="500"/>
      <c r="H103" s="500"/>
      <c r="I103" s="500"/>
      <c r="J103" s="500"/>
      <c r="K103" s="500"/>
      <c r="L103" s="500"/>
      <c r="M103" s="500"/>
      <c r="N103" s="153"/>
    </row>
    <row r="104" spans="1:14" s="119" customFormat="1" ht="13.5" customHeight="1">
      <c r="A104" s="149"/>
      <c r="B104" s="152"/>
      <c r="C104" s="395" t="s">
        <v>56</v>
      </c>
      <c r="D104" s="395"/>
      <c r="E104" s="395"/>
      <c r="F104" s="395"/>
      <c r="G104" s="395"/>
      <c r="H104" s="91"/>
      <c r="I104" s="286">
        <v>9.890433503335146</v>
      </c>
      <c r="J104" s="4"/>
      <c r="K104" s="213"/>
      <c r="L104" s="4"/>
      <c r="M104" s="4"/>
      <c r="N104" s="153"/>
    </row>
    <row r="105" spans="1:14" s="119" customFormat="1" ht="10.5" customHeight="1">
      <c r="A105" s="149"/>
      <c r="B105" s="152"/>
      <c r="C105" s="240"/>
      <c r="D105" s="240"/>
      <c r="E105" s="240"/>
      <c r="F105" s="240"/>
      <c r="G105" s="240"/>
      <c r="H105" s="4"/>
      <c r="I105" s="4"/>
      <c r="J105" s="4"/>
      <c r="K105" s="213"/>
      <c r="L105" s="4"/>
      <c r="M105" s="4"/>
      <c r="N105" s="153"/>
    </row>
    <row r="106" spans="1:14" s="119" customFormat="1" ht="15" customHeight="1">
      <c r="A106" s="149"/>
      <c r="B106" s="152"/>
      <c r="C106" s="241" t="s">
        <v>164</v>
      </c>
      <c r="D106" s="240"/>
      <c r="E106" s="240"/>
      <c r="F106" s="240"/>
      <c r="G106" s="240"/>
      <c r="H106" s="4"/>
      <c r="I106" s="4"/>
      <c r="J106" s="4"/>
      <c r="K106" s="213"/>
      <c r="L106" s="4"/>
      <c r="M106" s="4"/>
      <c r="N106" s="153"/>
    </row>
    <row r="107" spans="1:14" s="119" customFormat="1" ht="7.5" customHeight="1" thickBot="1">
      <c r="A107" s="149"/>
      <c r="B107" s="176"/>
      <c r="C107" s="177"/>
      <c r="D107" s="177"/>
      <c r="E107" s="177"/>
      <c r="F107" s="177"/>
      <c r="G107" s="177"/>
      <c r="H107" s="177"/>
      <c r="I107" s="177"/>
      <c r="J107" s="177"/>
      <c r="K107" s="177"/>
      <c r="L107" s="177"/>
      <c r="M107" s="177"/>
      <c r="N107" s="178"/>
    </row>
    <row r="108" spans="1:14" s="119" customFormat="1" ht="5.25" customHeight="1" thickTop="1">
      <c r="A108" s="149"/>
      <c r="B108" s="149"/>
      <c r="C108" s="393"/>
      <c r="D108" s="394"/>
      <c r="E108" s="394"/>
      <c r="F108" s="394"/>
      <c r="G108" s="394"/>
      <c r="H108" s="84"/>
      <c r="I108" s="84"/>
      <c r="J108" s="17"/>
      <c r="K108" s="17"/>
      <c r="L108" s="17"/>
      <c r="M108" s="41"/>
      <c r="N108" s="41"/>
    </row>
    <row r="109" ht="13.5" hidden="1"/>
    <row r="110" ht="13.5" hidden="1"/>
    <row r="111" ht="13.5" hidden="1"/>
    <row r="112" ht="13.5" hidden="1"/>
    <row r="113" spans="7:9" ht="13.5" hidden="1">
      <c r="G113" s="214"/>
      <c r="H113" s="214"/>
      <c r="I113" s="214"/>
    </row>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row r="143" ht="13.5"/>
  </sheetData>
  <sheetProtection password="F470" sheet="1" objects="1" scenarios="1" selectLockedCells="1" selectUnlockedCells="1"/>
  <mergeCells count="13">
    <mergeCell ref="K31:K32"/>
    <mergeCell ref="B2:J2"/>
    <mergeCell ref="C7:M8"/>
    <mergeCell ref="J53:M54"/>
    <mergeCell ref="D5:E5"/>
    <mergeCell ref="I14:J14"/>
    <mergeCell ref="L25:M25"/>
    <mergeCell ref="C103:M103"/>
    <mergeCell ref="L35:M35"/>
    <mergeCell ref="L34:M34"/>
    <mergeCell ref="C108:G108"/>
    <mergeCell ref="C104:G104"/>
    <mergeCell ref="I61:K61"/>
  </mergeCells>
  <conditionalFormatting sqref="G31 G27 G22:G25 G34:G35">
    <cfRule type="cellIs" priority="1" dxfId="0" operator="greaterThan" stopIfTrue="1">
      <formula>$G$18</formula>
    </cfRule>
  </conditionalFormatting>
  <conditionalFormatting sqref="G37">
    <cfRule type="cellIs" priority="2" dxfId="0" operator="greaterThan" stopIfTrue="1">
      <formula>$G$31</formula>
    </cfRule>
  </conditionalFormatting>
  <conditionalFormatting sqref="L25">
    <cfRule type="expression" priority="3" dxfId="1" stopIfTrue="1">
      <formula>$P$25=1</formula>
    </cfRule>
  </conditionalFormatting>
  <conditionalFormatting sqref="L34:M34">
    <cfRule type="expression" priority="4" dxfId="1" stopIfTrue="1">
      <formula>$P$34=1</formula>
    </cfRule>
  </conditionalFormatting>
  <conditionalFormatting sqref="J35">
    <cfRule type="expression" priority="5" dxfId="1" stopIfTrue="1">
      <formula>$P$35=2</formula>
    </cfRule>
  </conditionalFormatting>
  <conditionalFormatting sqref="L35:M35">
    <cfRule type="expression" priority="6" dxfId="1" stopIfTrue="1">
      <formula>$P$35=1</formula>
    </cfRule>
  </conditionalFormatting>
  <conditionalFormatting sqref="C69:C70">
    <cfRule type="expression" priority="7" dxfId="2" stopIfTrue="1">
      <formula>COUNTIF($E$13:$E$62,"E")&gt;0</formula>
    </cfRule>
  </conditionalFormatting>
  <conditionalFormatting sqref="J34">
    <cfRule type="expression" priority="8" dxfId="3" stopIfTrue="1">
      <formula>$P$34=2</formula>
    </cfRule>
  </conditionalFormatting>
  <conditionalFormatting sqref="J25">
    <cfRule type="expression" priority="9" dxfId="3" stopIfTrue="1">
      <formula>$P$25=2</formula>
    </cfRule>
  </conditionalFormatting>
  <conditionalFormatting sqref="C71">
    <cfRule type="expression" priority="10" dxfId="2" stopIfTrue="1">
      <formula>COUNTIF($E$13:$E$62,"")&gt;0</formula>
    </cfRule>
  </conditionalFormatting>
  <dataValidations count="10">
    <dataValidation type="decimal" operator="lessThanOrEqual" allowBlank="1" showInputMessage="1" showErrorMessage="1" errorTitle="WARNING: Please check this value" error="Unbilled unmetered consumption cannont be greater than Total System Input Volume. Please check the input value and try again." sqref="G26:H26">
      <formula1>G23</formula1>
    </dataValidation>
    <dataValidation type="decimal" operator="lessThanOrEqual" allowBlank="1" showInputMessage="1" showErrorMessage="1" errorTitle="WARNING: Please check this value" error="Billed metered consumption cannont be greater than Total System Input Volume. Please check the input value and try again." sqref="G17">
      <formula1>G11</formula1>
    </dataValidation>
    <dataValidation errorStyle="information" type="list" allowBlank="1" showInputMessage="1" sqref="E60:E62 E34:E36 E13:E16 E55 E50:E51 E53 E22:E25">
      <formula1>"M,E"</formula1>
    </dataValidation>
    <dataValidation type="list" allowBlank="1" showInputMessage="1" showErrorMessage="1" promptTitle="Cost Data Units" prompt="Please select the preferred reporting units from the drop down list" errorTitle="Cost Data Units" error="You have not entered a valid option - please select from the drop down list" sqref="I61:K61">
      <formula1>$/1000 gallons (US),$/1000 litres,$/100 cubic feet (ccf)</formula1>
    </dataValidation>
    <dataValidation type="list" allowBlank="1" showInputMessage="1" showErrorMessage="1" promptTitle="Master meter error adjustment" prompt="If a meter adjustment has been entered, please select if the meter has under-registered or over-registered by this amount." sqref="I14:J14">
      <formula1>"under-registered,over-registered"</formula1>
    </dataValidation>
    <dataValidation type="decimal" operator="greaterThanOrEqual" allowBlank="1" showInputMessage="1" showErrorMessage="1" errorTitle="Master meter error adjustment" error="Do not enter negative values. Please use the drop down box to the right to indicate if the meter has under-registered or over-registered" sqref="G14">
      <formula1>0</formula1>
    </dataValidation>
    <dataValidation type="decimal" operator="greaterThan" allowBlank="1" showErrorMessage="1" promptTitle="Unbilled Unmetered Losses" prompt="Use the default percentage" errorTitle="Unbilled Unmetered Consumption" error="You cannont enter a zero value. Use the default percentage if you are unsure of actual unbilled unmetered consumption" sqref="L25:M25">
      <formula1>0</formula1>
    </dataValidation>
    <dataValidation errorStyle="warning" type="decimal" operator="greaterThan" allowBlank="1" showInputMessage="1" showErrorMessage="1" errorTitle="Customer Metering Inaccuracies" error="You tried to enter a zero value - this is only a valid value if the entire customer base is unmetered." sqref="L35:M35">
      <formula1>0</formula1>
    </dataValidation>
    <dataValidation type="decimal" operator="greaterThan" allowBlank="1" showErrorMessage="1" promptTitle="Unbilled Unmetered Losses" prompt="Use the default percentage" errorTitle="Unauthorized Consumption" error="You cannont enter a zero value. Use the default percentage if you are unsure of actual unauthorized consumption" sqref="L34:M34">
      <formula1>0</formula1>
    </dataValidation>
    <dataValidation type="decimal" operator="lessThan" allowBlank="1" showInputMessage="1" showErrorMessage="1" errorTitle="Customer Metering Inaccuracies" error="Only values less than 10% are accepted. If you want to use a value of 10% or greater, calculate the equivalent quantity and enter as using the &quot;value&quot; option." sqref="J35">
      <formula1>0.1</formula1>
    </dataValidation>
  </dataValidations>
  <printOptions gridLines="1"/>
  <pageMargins left="0.36" right="0.37" top="0.34" bottom="0.57" header="0.24" footer="0.22"/>
  <pageSetup fitToHeight="1" fitToWidth="1" horizontalDpi="1200" verticalDpi="1200" orientation="portrait" scale="62" r:id="rId3"/>
  <headerFooter alignWithMargins="0">
    <oddFooter>&amp;CAWWA Water Loss Control Committee&amp;R&amp;A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7">
    <tabColor indexed="43"/>
    <pageSetUpPr fitToPage="1"/>
  </sheetPr>
  <dimension ref="A1:Q113"/>
  <sheetViews>
    <sheetView showGridLines="0" workbookViewId="0" topLeftCell="A1">
      <pane ySplit="6" topLeftCell="BM7" activePane="bottomLeft" state="frozen"/>
      <selection pane="topLeft" activeCell="K26" sqref="K26"/>
      <selection pane="bottomLeft" activeCell="G106" sqref="G106"/>
    </sheetView>
  </sheetViews>
  <sheetFormatPr defaultColWidth="9.140625" defaultRowHeight="12.75" zeroHeight="1"/>
  <cols>
    <col min="1" max="2" width="0.71875" style="41" customWidth="1"/>
    <col min="3" max="3" width="57.8515625" style="41" customWidth="1"/>
    <col min="4" max="4" width="6.28125" style="41" customWidth="1"/>
    <col min="5" max="5" width="2.28125" style="41" customWidth="1"/>
    <col min="6" max="6" width="0.71875" style="41" customWidth="1"/>
    <col min="7" max="7" width="17.8515625" style="41" customWidth="1"/>
    <col min="8" max="8" width="0.9921875" style="41" customWidth="1"/>
    <col min="9" max="9" width="21.00390625" style="41" customWidth="1"/>
    <col min="10" max="10" width="6.421875" style="41" customWidth="1"/>
    <col min="11" max="11" width="9.00390625" style="41" customWidth="1"/>
    <col min="12" max="12" width="8.00390625" style="41" customWidth="1"/>
    <col min="13" max="13" width="10.8515625" style="41" customWidth="1"/>
    <col min="14" max="14" width="0.85546875" style="41" customWidth="1"/>
    <col min="15" max="15" width="4.140625" style="41" customWidth="1"/>
    <col min="16" max="16" width="0.71875" style="41" customWidth="1"/>
    <col min="17" max="16384" width="9.140625" style="41" customWidth="1"/>
  </cols>
  <sheetData>
    <row r="1" s="149" customFormat="1" ht="6.75" customHeight="1" thickBot="1">
      <c r="A1" s="149">
        <v>0</v>
      </c>
    </row>
    <row r="2" spans="1:14" s="119" customFormat="1" ht="37.5" customHeight="1" thickBot="1" thickTop="1">
      <c r="A2" s="149"/>
      <c r="B2" s="379" t="s">
        <v>174</v>
      </c>
      <c r="C2" s="380"/>
      <c r="D2" s="380"/>
      <c r="E2" s="380"/>
      <c r="F2" s="380"/>
      <c r="G2" s="380"/>
      <c r="H2" s="380"/>
      <c r="I2" s="380"/>
      <c r="J2" s="380"/>
      <c r="K2" s="181"/>
      <c r="L2" s="181"/>
      <c r="M2" s="181"/>
      <c r="N2" s="182"/>
    </row>
    <row r="3" spans="1:14" s="119" customFormat="1" ht="8.25" customHeight="1" thickTop="1">
      <c r="A3" s="149"/>
      <c r="B3" s="152"/>
      <c r="C3" s="183"/>
      <c r="D3" s="3"/>
      <c r="E3" s="3"/>
      <c r="F3" s="3"/>
      <c r="G3" s="4"/>
      <c r="H3" s="4"/>
      <c r="I3" s="4"/>
      <c r="J3" s="4"/>
      <c r="K3" s="4"/>
      <c r="L3" s="4"/>
      <c r="M3" s="4"/>
      <c r="N3" s="153"/>
    </row>
    <row r="4" spans="1:14" s="119" customFormat="1" ht="13.5">
      <c r="A4" s="149"/>
      <c r="B4" s="152"/>
      <c r="C4" s="184" t="s">
        <v>51</v>
      </c>
      <c r="D4" s="185" t="s">
        <v>255</v>
      </c>
      <c r="E4" s="186"/>
      <c r="F4" s="186"/>
      <c r="G4" s="162"/>
      <c r="H4" s="162"/>
      <c r="I4" s="162"/>
      <c r="J4" s="162"/>
      <c r="K4" s="187"/>
      <c r="L4" s="4"/>
      <c r="M4" s="4"/>
      <c r="N4" s="153"/>
    </row>
    <row r="5" spans="1:14" s="119" customFormat="1" ht="13.5">
      <c r="A5" s="149"/>
      <c r="B5" s="152"/>
      <c r="C5" s="188" t="s">
        <v>52</v>
      </c>
      <c r="D5" s="384">
        <v>2005</v>
      </c>
      <c r="E5" s="385"/>
      <c r="F5" s="189"/>
      <c r="G5" s="190"/>
      <c r="H5" s="190"/>
      <c r="I5" s="190"/>
      <c r="J5" s="190"/>
      <c r="K5" s="190"/>
      <c r="L5" s="4"/>
      <c r="M5" s="4"/>
      <c r="N5" s="153"/>
    </row>
    <row r="6" spans="1:14" s="119" customFormat="1" ht="3.75" customHeight="1">
      <c r="A6" s="149"/>
      <c r="B6" s="152"/>
      <c r="C6" s="188"/>
      <c r="D6" s="3"/>
      <c r="E6" s="3"/>
      <c r="F6" s="3"/>
      <c r="G6" s="4"/>
      <c r="H6" s="4"/>
      <c r="I6" s="4"/>
      <c r="J6" s="4"/>
      <c r="K6" s="4"/>
      <c r="L6" s="4"/>
      <c r="M6" s="4"/>
      <c r="N6" s="153"/>
    </row>
    <row r="7" spans="1:14" s="119" customFormat="1" ht="18" customHeight="1">
      <c r="A7" s="149"/>
      <c r="B7" s="152"/>
      <c r="C7" s="381"/>
      <c r="D7" s="368"/>
      <c r="E7" s="368"/>
      <c r="F7" s="368"/>
      <c r="G7" s="368"/>
      <c r="H7" s="368"/>
      <c r="I7" s="368"/>
      <c r="J7" s="368"/>
      <c r="K7" s="368"/>
      <c r="L7" s="368"/>
      <c r="M7" s="368"/>
      <c r="N7" s="153"/>
    </row>
    <row r="8" spans="1:14" s="119" customFormat="1" ht="13.5" customHeight="1">
      <c r="A8" s="149"/>
      <c r="B8" s="152"/>
      <c r="C8" s="368"/>
      <c r="D8" s="368"/>
      <c r="E8" s="368"/>
      <c r="F8" s="368"/>
      <c r="G8" s="368"/>
      <c r="H8" s="368"/>
      <c r="I8" s="368"/>
      <c r="J8" s="368"/>
      <c r="K8" s="368"/>
      <c r="L8" s="368"/>
      <c r="M8" s="368"/>
      <c r="N8" s="153"/>
    </row>
    <row r="9" spans="1:14" s="119" customFormat="1" ht="15" customHeight="1">
      <c r="A9" s="149"/>
      <c r="B9" s="152"/>
      <c r="C9" s="191"/>
      <c r="D9" s="191"/>
      <c r="E9" s="191"/>
      <c r="F9" s="191"/>
      <c r="G9" s="192" t="s">
        <v>260</v>
      </c>
      <c r="H9" s="191"/>
      <c r="I9" s="191"/>
      <c r="J9" s="191"/>
      <c r="K9" s="191"/>
      <c r="L9" s="191"/>
      <c r="M9" s="191"/>
      <c r="N9" s="153"/>
    </row>
    <row r="10" spans="1:14" s="119" customFormat="1" ht="3" customHeight="1">
      <c r="A10" s="149"/>
      <c r="B10" s="152"/>
      <c r="C10" s="7"/>
      <c r="D10" s="6"/>
      <c r="E10" s="6"/>
      <c r="F10" s="6"/>
      <c r="G10" s="7"/>
      <c r="H10" s="7"/>
      <c r="I10" s="7"/>
      <c r="J10" s="7"/>
      <c r="K10" s="7"/>
      <c r="L10" s="7"/>
      <c r="M10" s="7"/>
      <c r="N10" s="153"/>
    </row>
    <row r="11" spans="1:14" s="119" customFormat="1" ht="6" customHeight="1">
      <c r="A11" s="149"/>
      <c r="B11" s="152"/>
      <c r="C11" s="3"/>
      <c r="D11" s="3"/>
      <c r="E11" s="3"/>
      <c r="F11" s="3"/>
      <c r="G11" s="13"/>
      <c r="H11" s="13"/>
      <c r="I11" s="13"/>
      <c r="J11" s="13"/>
      <c r="K11" s="13"/>
      <c r="L11" s="13"/>
      <c r="M11" s="13"/>
      <c r="N11" s="153"/>
    </row>
    <row r="12" spans="1:14" s="119" customFormat="1" ht="14.25" customHeight="1">
      <c r="A12" s="149"/>
      <c r="B12" s="152"/>
      <c r="C12" s="3" t="s">
        <v>112</v>
      </c>
      <c r="D12" s="287"/>
      <c r="E12" s="133"/>
      <c r="F12" s="3"/>
      <c r="G12" s="288"/>
      <c r="H12" s="13"/>
      <c r="I12" s="13"/>
      <c r="J12" s="13"/>
      <c r="K12" s="13"/>
      <c r="L12" s="13"/>
      <c r="M12" s="13"/>
      <c r="N12" s="153"/>
    </row>
    <row r="13" spans="1:14" s="119" customFormat="1" ht="13.5">
      <c r="A13" s="149"/>
      <c r="B13" s="152"/>
      <c r="C13" s="168" t="s">
        <v>143</v>
      </c>
      <c r="D13" s="147"/>
      <c r="E13" s="216" t="s">
        <v>214</v>
      </c>
      <c r="F13" s="12"/>
      <c r="G13" s="289">
        <v>191513</v>
      </c>
      <c r="H13" s="5"/>
      <c r="I13" s="243" t="s">
        <v>261</v>
      </c>
      <c r="J13" s="193"/>
      <c r="K13" s="194"/>
      <c r="L13" s="88"/>
      <c r="M13" s="88"/>
      <c r="N13" s="153"/>
    </row>
    <row r="14" spans="1:14" s="119" customFormat="1" ht="13.5">
      <c r="A14" s="149"/>
      <c r="B14" s="152"/>
      <c r="C14" s="168" t="s">
        <v>144</v>
      </c>
      <c r="D14" s="3"/>
      <c r="E14" s="216" t="s">
        <v>216</v>
      </c>
      <c r="F14" s="12"/>
      <c r="G14" s="289">
        <v>0</v>
      </c>
      <c r="H14" s="5"/>
      <c r="I14" s="386"/>
      <c r="J14" s="387"/>
      <c r="K14" s="243" t="s">
        <v>262</v>
      </c>
      <c r="L14" s="88"/>
      <c r="M14" s="88"/>
      <c r="N14" s="153"/>
    </row>
    <row r="15" spans="1:14" s="119" customFormat="1" ht="13.5">
      <c r="A15" s="149"/>
      <c r="B15" s="152"/>
      <c r="C15" s="168" t="s">
        <v>258</v>
      </c>
      <c r="D15" s="3"/>
      <c r="E15" s="216" t="s">
        <v>214</v>
      </c>
      <c r="F15" s="12"/>
      <c r="G15" s="289">
        <v>0</v>
      </c>
      <c r="H15" s="5"/>
      <c r="I15" s="243" t="s">
        <v>262</v>
      </c>
      <c r="J15" s="292" t="s">
        <v>217</v>
      </c>
      <c r="K15" s="194"/>
      <c r="L15" s="88"/>
      <c r="M15" s="88"/>
      <c r="N15" s="153"/>
    </row>
    <row r="16" spans="1:14" s="119" customFormat="1" ht="13.5">
      <c r="A16" s="149"/>
      <c r="B16" s="152"/>
      <c r="C16" s="168" t="s">
        <v>259</v>
      </c>
      <c r="D16" s="3"/>
      <c r="E16" s="216" t="s">
        <v>214</v>
      </c>
      <c r="F16" s="12"/>
      <c r="G16" s="289">
        <v>1748.7</v>
      </c>
      <c r="H16" s="5"/>
      <c r="I16" s="243" t="s">
        <v>262</v>
      </c>
      <c r="J16" s="193"/>
      <c r="K16" s="194"/>
      <c r="L16" s="88"/>
      <c r="M16" s="88"/>
      <c r="N16" s="153"/>
    </row>
    <row r="17" spans="1:14" s="119" customFormat="1" ht="6" customHeight="1">
      <c r="A17" s="149"/>
      <c r="B17" s="152"/>
      <c r="C17" s="9"/>
      <c r="D17" s="9"/>
      <c r="E17" s="217" t="s">
        <v>133</v>
      </c>
      <c r="F17" s="12"/>
      <c r="G17" s="195"/>
      <c r="H17" s="5"/>
      <c r="I17" s="13"/>
      <c r="J17" s="193"/>
      <c r="K17" s="194"/>
      <c r="L17" s="4"/>
      <c r="M17" s="4"/>
      <c r="N17" s="153"/>
    </row>
    <row r="18" spans="1:14" s="119" customFormat="1" ht="13.5">
      <c r="A18" s="149"/>
      <c r="B18" s="152"/>
      <c r="C18" s="196" t="s">
        <v>111</v>
      </c>
      <c r="D18" s="92"/>
      <c r="E18" s="217" t="s">
        <v>133</v>
      </c>
      <c r="F18" s="12"/>
      <c r="G18" s="290">
        <v>189764.3</v>
      </c>
      <c r="H18" s="85"/>
      <c r="I18" s="243" t="s">
        <v>262</v>
      </c>
      <c r="J18" s="197"/>
      <c r="K18" s="194"/>
      <c r="L18" s="13"/>
      <c r="M18" s="193"/>
      <c r="N18" s="153"/>
    </row>
    <row r="19" spans="1:14" s="119" customFormat="1" ht="5.25" customHeight="1">
      <c r="A19" s="149"/>
      <c r="B19" s="152"/>
      <c r="C19" s="10"/>
      <c r="D19" s="10"/>
      <c r="E19" s="218" t="s">
        <v>133</v>
      </c>
      <c r="F19" s="10"/>
      <c r="G19" s="7"/>
      <c r="H19" s="7"/>
      <c r="I19" s="7"/>
      <c r="J19" s="8"/>
      <c r="K19" s="8"/>
      <c r="L19" s="8"/>
      <c r="M19" s="7"/>
      <c r="N19" s="153"/>
    </row>
    <row r="20" spans="1:14" s="119" customFormat="1" ht="6" customHeight="1">
      <c r="A20" s="149"/>
      <c r="B20" s="152"/>
      <c r="C20" s="12"/>
      <c r="D20" s="12"/>
      <c r="E20" s="217" t="s">
        <v>133</v>
      </c>
      <c r="F20" s="12"/>
      <c r="G20" s="4"/>
      <c r="H20" s="4"/>
      <c r="I20" s="4"/>
      <c r="J20" s="13"/>
      <c r="K20" s="13"/>
      <c r="L20" s="13"/>
      <c r="M20" s="4"/>
      <c r="N20" s="153"/>
    </row>
    <row r="21" spans="1:14" s="119" customFormat="1" ht="13.5">
      <c r="A21" s="149"/>
      <c r="B21" s="152"/>
      <c r="C21" s="3" t="s">
        <v>113</v>
      </c>
      <c r="D21" s="3"/>
      <c r="E21" s="219" t="s">
        <v>133</v>
      </c>
      <c r="F21" s="3"/>
      <c r="G21" s="3"/>
      <c r="H21" s="3"/>
      <c r="I21" s="3"/>
      <c r="J21" s="3"/>
      <c r="K21" s="3"/>
      <c r="L21" s="3"/>
      <c r="M21" s="3"/>
      <c r="N21" s="153"/>
    </row>
    <row r="22" spans="1:17" s="119" customFormat="1" ht="13.5">
      <c r="A22" s="149"/>
      <c r="B22" s="152"/>
      <c r="C22" s="168" t="s">
        <v>145</v>
      </c>
      <c r="D22" s="9"/>
      <c r="E22" s="216" t="s">
        <v>214</v>
      </c>
      <c r="F22" s="12"/>
      <c r="G22" s="289">
        <v>173394</v>
      </c>
      <c r="H22" s="5"/>
      <c r="I22" s="243" t="s">
        <v>262</v>
      </c>
      <c r="J22" s="193"/>
      <c r="K22" s="194"/>
      <c r="L22" s="4"/>
      <c r="M22" s="4"/>
      <c r="N22" s="153"/>
      <c r="P22" s="17"/>
      <c r="Q22" s="17"/>
    </row>
    <row r="23" spans="1:17" s="119" customFormat="1" ht="13.5">
      <c r="A23" s="149"/>
      <c r="B23" s="152"/>
      <c r="C23" s="168" t="s">
        <v>146</v>
      </c>
      <c r="D23" s="9"/>
      <c r="E23" s="216" t="s">
        <v>216</v>
      </c>
      <c r="F23" s="12"/>
      <c r="G23" s="289">
        <v>152.6</v>
      </c>
      <c r="H23" s="5"/>
      <c r="I23" s="243" t="s">
        <v>262</v>
      </c>
      <c r="J23" s="193"/>
      <c r="K23" s="194"/>
      <c r="L23" s="168"/>
      <c r="M23" s="168"/>
      <c r="N23" s="153"/>
      <c r="P23" s="17"/>
      <c r="Q23" s="17"/>
    </row>
    <row r="24" spans="1:17" s="119" customFormat="1" ht="13.5">
      <c r="A24" s="149"/>
      <c r="B24" s="152"/>
      <c r="C24" s="168" t="s">
        <v>147</v>
      </c>
      <c r="D24" s="9"/>
      <c r="E24" s="216" t="s">
        <v>214</v>
      </c>
      <c r="F24" s="12"/>
      <c r="G24" s="289">
        <v>0</v>
      </c>
      <c r="H24" s="5"/>
      <c r="I24" s="243" t="s">
        <v>262</v>
      </c>
      <c r="J24" s="278" t="s">
        <v>201</v>
      </c>
      <c r="K24" s="285"/>
      <c r="L24" s="4" t="s">
        <v>200</v>
      </c>
      <c r="M24" s="4"/>
      <c r="N24" s="153"/>
      <c r="P24" s="17"/>
      <c r="Q24" s="17"/>
    </row>
    <row r="25" spans="1:17" s="119" customFormat="1" ht="15" customHeight="1">
      <c r="A25" s="149"/>
      <c r="B25" s="152"/>
      <c r="C25" s="168" t="s">
        <v>148</v>
      </c>
      <c r="D25" s="9"/>
      <c r="E25" s="216"/>
      <c r="F25" s="12"/>
      <c r="G25" s="290">
        <v>912.8</v>
      </c>
      <c r="H25" s="5"/>
      <c r="I25" s="243" t="s">
        <v>262</v>
      </c>
      <c r="J25" s="311">
        <v>0.0125</v>
      </c>
      <c r="K25" s="149"/>
      <c r="L25" s="388">
        <v>912.8</v>
      </c>
      <c r="M25" s="389"/>
      <c r="N25" s="153"/>
      <c r="P25" s="283">
        <v>2</v>
      </c>
      <c r="Q25" s="17"/>
    </row>
    <row r="26" spans="1:17" s="119" customFormat="1" ht="6" customHeight="1">
      <c r="A26" s="149"/>
      <c r="B26" s="152"/>
      <c r="C26" s="9"/>
      <c r="D26" s="9"/>
      <c r="E26" s="217" t="s">
        <v>133</v>
      </c>
      <c r="F26" s="12"/>
      <c r="G26" s="195"/>
      <c r="H26" s="5"/>
      <c r="I26" s="13"/>
      <c r="J26" s="194"/>
      <c r="K26" s="194"/>
      <c r="L26" s="198"/>
      <c r="M26" s="4"/>
      <c r="N26" s="153"/>
      <c r="P26" s="284"/>
      <c r="Q26" s="17"/>
    </row>
    <row r="27" spans="1:17" s="119" customFormat="1" ht="13.5">
      <c r="A27" s="149"/>
      <c r="B27" s="152"/>
      <c r="C27" s="196" t="s">
        <v>110</v>
      </c>
      <c r="D27" s="92"/>
      <c r="E27" s="217" t="s">
        <v>133</v>
      </c>
      <c r="F27" s="12"/>
      <c r="G27" s="290">
        <v>174459.4</v>
      </c>
      <c r="H27" s="85"/>
      <c r="I27" s="243" t="s">
        <v>262</v>
      </c>
      <c r="J27" s="194"/>
      <c r="K27" s="194"/>
      <c r="L27" s="193"/>
      <c r="M27" s="193"/>
      <c r="N27" s="153"/>
      <c r="P27" s="284"/>
      <c r="Q27" s="17"/>
    </row>
    <row r="28" spans="1:17" s="119" customFormat="1" ht="13.5">
      <c r="A28" s="149"/>
      <c r="B28" s="152"/>
      <c r="C28" s="9"/>
      <c r="D28" s="9"/>
      <c r="E28" s="217"/>
      <c r="F28" s="85"/>
      <c r="G28" s="242" t="s">
        <v>217</v>
      </c>
      <c r="H28" s="85"/>
      <c r="I28" s="244"/>
      <c r="J28" s="194"/>
      <c r="K28" s="194"/>
      <c r="L28" s="199"/>
      <c r="M28" s="193"/>
      <c r="N28" s="153"/>
      <c r="P28" s="284"/>
      <c r="Q28" s="17"/>
    </row>
    <row r="29" spans="1:17" s="119" customFormat="1" ht="3" customHeight="1">
      <c r="A29" s="149"/>
      <c r="B29" s="152"/>
      <c r="C29" s="10"/>
      <c r="D29" s="10"/>
      <c r="E29" s="218" t="s">
        <v>133</v>
      </c>
      <c r="F29" s="10"/>
      <c r="G29" s="7"/>
      <c r="H29" s="7"/>
      <c r="I29" s="7"/>
      <c r="J29" s="8"/>
      <c r="K29" s="8"/>
      <c r="L29" s="8"/>
      <c r="M29" s="7"/>
      <c r="N29" s="153"/>
      <c r="P29" s="284"/>
      <c r="Q29" s="17"/>
    </row>
    <row r="30" spans="1:17" s="119" customFormat="1" ht="6" customHeight="1">
      <c r="A30" s="149"/>
      <c r="B30" s="152"/>
      <c r="C30" s="12"/>
      <c r="D30" s="12"/>
      <c r="E30" s="217" t="s">
        <v>133</v>
      </c>
      <c r="F30" s="12"/>
      <c r="G30" s="4"/>
      <c r="H30" s="4"/>
      <c r="I30" s="4"/>
      <c r="J30" s="13"/>
      <c r="K30" s="13"/>
      <c r="L30" s="13"/>
      <c r="M30" s="4"/>
      <c r="N30" s="153"/>
      <c r="P30" s="284"/>
      <c r="Q30" s="17"/>
    </row>
    <row r="31" spans="1:17" s="119" customFormat="1" ht="13.5">
      <c r="A31" s="149"/>
      <c r="B31" s="152"/>
      <c r="C31" s="3" t="s">
        <v>115</v>
      </c>
      <c r="D31" s="3"/>
      <c r="E31" s="217" t="s">
        <v>133</v>
      </c>
      <c r="F31" s="3"/>
      <c r="G31" s="290">
        <v>15304.9</v>
      </c>
      <c r="H31" s="4"/>
      <c r="I31" s="243" t="s">
        <v>262</v>
      </c>
      <c r="J31" s="4"/>
      <c r="K31" s="378"/>
      <c r="L31" s="4"/>
      <c r="M31" s="4"/>
      <c r="N31" s="153"/>
      <c r="P31" s="284"/>
      <c r="Q31" s="17"/>
    </row>
    <row r="32" spans="1:17" s="119" customFormat="1" ht="5.25" customHeight="1">
      <c r="A32" s="149"/>
      <c r="B32" s="152"/>
      <c r="C32" s="3"/>
      <c r="D32" s="3"/>
      <c r="E32" s="217" t="s">
        <v>133</v>
      </c>
      <c r="F32" s="3"/>
      <c r="G32" s="4"/>
      <c r="H32" s="4"/>
      <c r="I32" s="4"/>
      <c r="J32" s="4"/>
      <c r="K32" s="378"/>
      <c r="L32" s="4"/>
      <c r="M32" s="4"/>
      <c r="N32" s="153"/>
      <c r="P32" s="284"/>
      <c r="Q32" s="17"/>
    </row>
    <row r="33" spans="1:17" s="119" customFormat="1" ht="13.5">
      <c r="A33" s="149"/>
      <c r="B33" s="152"/>
      <c r="C33" s="200" t="s">
        <v>19</v>
      </c>
      <c r="D33" s="9"/>
      <c r="E33" s="217" t="s">
        <v>133</v>
      </c>
      <c r="F33" s="9"/>
      <c r="G33" s="4"/>
      <c r="H33" s="4"/>
      <c r="I33" s="245"/>
      <c r="J33" s="278" t="s">
        <v>201</v>
      </c>
      <c r="K33" s="285"/>
      <c r="L33" s="4" t="s">
        <v>200</v>
      </c>
      <c r="M33" s="4"/>
      <c r="N33" s="153"/>
      <c r="P33" s="284"/>
      <c r="Q33" s="17"/>
    </row>
    <row r="34" spans="1:17" s="119" customFormat="1" ht="15" customHeight="1">
      <c r="A34" s="149"/>
      <c r="B34" s="152"/>
      <c r="C34" s="168" t="s">
        <v>149</v>
      </c>
      <c r="D34" s="9"/>
      <c r="E34" s="216"/>
      <c r="F34" s="9"/>
      <c r="G34" s="290">
        <v>886.2</v>
      </c>
      <c r="H34" s="201"/>
      <c r="I34" s="243" t="s">
        <v>262</v>
      </c>
      <c r="J34" s="311">
        <v>0.0025</v>
      </c>
      <c r="K34" s="266"/>
      <c r="L34" s="388">
        <v>886.2</v>
      </c>
      <c r="M34" s="392"/>
      <c r="N34" s="153"/>
      <c r="P34" s="283">
        <v>2</v>
      </c>
      <c r="Q34" s="17"/>
    </row>
    <row r="35" spans="1:17" s="119" customFormat="1" ht="15" customHeight="1">
      <c r="A35" s="149"/>
      <c r="B35" s="152"/>
      <c r="C35" s="168" t="s">
        <v>150</v>
      </c>
      <c r="D35" s="9"/>
      <c r="E35" s="216" t="s">
        <v>216</v>
      </c>
      <c r="F35" s="9"/>
      <c r="G35" s="290">
        <v>3538.653061224497</v>
      </c>
      <c r="H35" s="201"/>
      <c r="I35" s="243" t="s">
        <v>262</v>
      </c>
      <c r="J35" s="312">
        <v>0.02</v>
      </c>
      <c r="K35" s="266"/>
      <c r="L35" s="388"/>
      <c r="M35" s="392"/>
      <c r="N35" s="153"/>
      <c r="P35" s="283">
        <v>1</v>
      </c>
      <c r="Q35" s="17"/>
    </row>
    <row r="36" spans="1:17" s="119" customFormat="1" ht="13.5">
      <c r="A36" s="149"/>
      <c r="B36" s="152"/>
      <c r="C36" s="168" t="s">
        <v>257</v>
      </c>
      <c r="D36" s="9"/>
      <c r="E36" s="216" t="s">
        <v>216</v>
      </c>
      <c r="F36" s="9"/>
      <c r="G36" s="291">
        <v>0</v>
      </c>
      <c r="H36" s="201"/>
      <c r="I36" s="243" t="s">
        <v>262</v>
      </c>
      <c r="J36" s="4"/>
      <c r="K36" s="5"/>
      <c r="L36" s="5"/>
      <c r="M36" s="4"/>
      <c r="N36" s="153"/>
      <c r="P36" s="284"/>
      <c r="Q36" s="17"/>
    </row>
    <row r="37" spans="1:14" s="119" customFormat="1" ht="13.5">
      <c r="A37" s="149"/>
      <c r="B37" s="152"/>
      <c r="C37" s="168" t="s">
        <v>291</v>
      </c>
      <c r="D37" s="9"/>
      <c r="E37" s="220" t="s">
        <v>133</v>
      </c>
      <c r="F37" s="9"/>
      <c r="G37" s="290">
        <v>4424.853061224497</v>
      </c>
      <c r="H37" s="9"/>
      <c r="I37" s="243" t="s">
        <v>262</v>
      </c>
      <c r="J37" s="4"/>
      <c r="K37" s="194"/>
      <c r="L37" s="5"/>
      <c r="M37" s="4"/>
      <c r="N37" s="153"/>
    </row>
    <row r="38" spans="1:14" s="119" customFormat="1" ht="12.75" customHeight="1">
      <c r="A38" s="149"/>
      <c r="B38" s="152"/>
      <c r="C38" s="9"/>
      <c r="D38" s="14"/>
      <c r="E38" s="220"/>
      <c r="F38" s="14"/>
      <c r="G38" s="246" t="s">
        <v>217</v>
      </c>
      <c r="H38" s="14"/>
      <c r="I38" s="85"/>
      <c r="J38" s="5"/>
      <c r="K38" s="194"/>
      <c r="L38" s="5"/>
      <c r="M38" s="4"/>
      <c r="N38" s="153"/>
    </row>
    <row r="39" spans="1:14" s="119" customFormat="1" ht="10.5" customHeight="1">
      <c r="A39" s="149"/>
      <c r="B39" s="152"/>
      <c r="C39" s="200" t="s">
        <v>20</v>
      </c>
      <c r="D39" s="14"/>
      <c r="E39" s="220" t="s">
        <v>133</v>
      </c>
      <c r="F39" s="14"/>
      <c r="G39" s="244"/>
      <c r="H39" s="194"/>
      <c r="I39" s="244"/>
      <c r="J39" s="194"/>
      <c r="K39" s="194"/>
      <c r="L39" s="5"/>
      <c r="M39" s="4"/>
      <c r="N39" s="153"/>
    </row>
    <row r="40" spans="1:14" s="119" customFormat="1" ht="13.5">
      <c r="A40" s="149"/>
      <c r="B40" s="152"/>
      <c r="C40" s="168" t="s">
        <v>180</v>
      </c>
      <c r="D40" s="14"/>
      <c r="E40" s="220" t="s">
        <v>133</v>
      </c>
      <c r="F40" s="14"/>
      <c r="G40" s="290">
        <v>10880.046938775486</v>
      </c>
      <c r="H40" s="14"/>
      <c r="I40" s="243" t="s">
        <v>262</v>
      </c>
      <c r="J40" s="194"/>
      <c r="K40" s="194"/>
      <c r="L40" s="5"/>
      <c r="M40" s="4"/>
      <c r="N40" s="153"/>
    </row>
    <row r="41" spans="1:14" s="119" customFormat="1" ht="6.75" customHeight="1">
      <c r="A41" s="149"/>
      <c r="B41" s="152"/>
      <c r="C41" s="9"/>
      <c r="D41" s="14"/>
      <c r="E41" s="220" t="s">
        <v>133</v>
      </c>
      <c r="F41" s="14"/>
      <c r="G41" s="145"/>
      <c r="H41" s="14"/>
      <c r="I41" s="13"/>
      <c r="J41" s="194"/>
      <c r="K41" s="194"/>
      <c r="L41" s="5"/>
      <c r="M41" s="4"/>
      <c r="N41" s="153"/>
    </row>
    <row r="42" spans="1:14" s="119" customFormat="1" ht="13.5">
      <c r="A42" s="149"/>
      <c r="B42" s="152"/>
      <c r="C42" s="196" t="s">
        <v>107</v>
      </c>
      <c r="D42" s="93"/>
      <c r="E42" s="220" t="s">
        <v>133</v>
      </c>
      <c r="F42" s="16"/>
      <c r="G42" s="290">
        <v>15304.9</v>
      </c>
      <c r="H42" s="5"/>
      <c r="I42" s="243" t="s">
        <v>262</v>
      </c>
      <c r="J42" s="4"/>
      <c r="K42" s="194"/>
      <c r="L42" s="13"/>
      <c r="M42" s="202"/>
      <c r="N42" s="153"/>
    </row>
    <row r="43" spans="1:14" s="119" customFormat="1" ht="5.25" customHeight="1">
      <c r="A43" s="149"/>
      <c r="B43" s="152"/>
      <c r="C43" s="203"/>
      <c r="D43" s="15"/>
      <c r="E43" s="230" t="s">
        <v>133</v>
      </c>
      <c r="F43" s="15"/>
      <c r="G43" s="11"/>
      <c r="H43" s="11"/>
      <c r="I43" s="11"/>
      <c r="J43" s="8"/>
      <c r="K43" s="8"/>
      <c r="L43" s="8"/>
      <c r="M43" s="7"/>
      <c r="N43" s="153"/>
    </row>
    <row r="44" spans="1:14" s="119" customFormat="1" ht="6" customHeight="1">
      <c r="A44" s="149"/>
      <c r="B44" s="152"/>
      <c r="C44" s="9"/>
      <c r="D44" s="16"/>
      <c r="E44" s="219" t="s">
        <v>133</v>
      </c>
      <c r="F44" s="16"/>
      <c r="G44" s="5"/>
      <c r="H44" s="5"/>
      <c r="I44" s="5"/>
      <c r="J44" s="13"/>
      <c r="K44" s="13"/>
      <c r="L44" s="13"/>
      <c r="M44" s="4"/>
      <c r="N44" s="153"/>
    </row>
    <row r="45" spans="1:14" s="119" customFormat="1" ht="13.5" customHeight="1">
      <c r="A45" s="149"/>
      <c r="B45" s="152"/>
      <c r="C45" s="200" t="s">
        <v>280</v>
      </c>
      <c r="D45" s="14"/>
      <c r="E45" s="220" t="s">
        <v>133</v>
      </c>
      <c r="F45" s="14"/>
      <c r="G45" s="145"/>
      <c r="H45" s="14"/>
      <c r="I45" s="13"/>
      <c r="J45" s="194"/>
      <c r="K45" s="194"/>
      <c r="L45" s="5"/>
      <c r="M45" s="4"/>
      <c r="N45" s="153"/>
    </row>
    <row r="46" spans="1:14" s="119" customFormat="1" ht="13.5" customHeight="1">
      <c r="A46" s="149"/>
      <c r="B46" s="152"/>
      <c r="C46" s="9" t="s">
        <v>156</v>
      </c>
      <c r="D46" s="14"/>
      <c r="E46" s="220" t="s">
        <v>133</v>
      </c>
      <c r="F46" s="14"/>
      <c r="G46" s="290">
        <v>16217.7</v>
      </c>
      <c r="H46" s="14"/>
      <c r="I46" s="243" t="s">
        <v>262</v>
      </c>
      <c r="J46" s="194"/>
      <c r="K46" s="194"/>
      <c r="L46" s="5"/>
      <c r="M46" s="4"/>
      <c r="N46" s="153"/>
    </row>
    <row r="47" spans="1:14" s="119" customFormat="1" ht="13.5" customHeight="1">
      <c r="A47" s="149"/>
      <c r="B47" s="152"/>
      <c r="C47" s="203"/>
      <c r="D47" s="15"/>
      <c r="E47" s="230" t="s">
        <v>133</v>
      </c>
      <c r="F47" s="15"/>
      <c r="G47" s="11"/>
      <c r="H47" s="11"/>
      <c r="I47" s="11"/>
      <c r="J47" s="8"/>
      <c r="K47" s="8"/>
      <c r="L47" s="8"/>
      <c r="M47" s="7"/>
      <c r="N47" s="153"/>
    </row>
    <row r="48" spans="1:14" s="119" customFormat="1" ht="16.5" customHeight="1">
      <c r="A48" s="149"/>
      <c r="B48" s="152"/>
      <c r="C48" s="3" t="s">
        <v>54</v>
      </c>
      <c r="D48" s="3"/>
      <c r="E48" s="219" t="s">
        <v>133</v>
      </c>
      <c r="F48" s="3"/>
      <c r="G48" s="4"/>
      <c r="H48" s="4"/>
      <c r="I48" s="4"/>
      <c r="J48" s="4"/>
      <c r="K48" s="4"/>
      <c r="L48" s="4"/>
      <c r="M48" s="4"/>
      <c r="N48" s="153"/>
    </row>
    <row r="49" spans="1:14" s="119" customFormat="1" ht="5.25" customHeight="1">
      <c r="A49" s="149"/>
      <c r="B49" s="152"/>
      <c r="C49" s="3"/>
      <c r="D49" s="3"/>
      <c r="E49" s="219" t="s">
        <v>133</v>
      </c>
      <c r="F49" s="3"/>
      <c r="G49" s="4"/>
      <c r="H49" s="4"/>
      <c r="I49" s="4"/>
      <c r="J49" s="4"/>
      <c r="K49" s="4"/>
      <c r="L49" s="4"/>
      <c r="M49" s="4"/>
      <c r="N49" s="153"/>
    </row>
    <row r="50" spans="1:14" s="119" customFormat="1" ht="13.5">
      <c r="A50" s="149"/>
      <c r="B50" s="152"/>
      <c r="C50" s="168" t="s">
        <v>151</v>
      </c>
      <c r="D50" s="3"/>
      <c r="E50" s="216" t="s">
        <v>214</v>
      </c>
      <c r="F50" s="3"/>
      <c r="G50" s="260">
        <v>3852.12</v>
      </c>
      <c r="H50" s="204"/>
      <c r="I50" s="247" t="s">
        <v>263</v>
      </c>
      <c r="J50" s="4"/>
      <c r="K50" s="4"/>
      <c r="L50" s="4"/>
      <c r="M50" s="4"/>
      <c r="N50" s="153"/>
    </row>
    <row r="51" spans="1:14" s="119" customFormat="1" ht="13.5">
      <c r="A51" s="149"/>
      <c r="B51" s="152"/>
      <c r="C51" s="168" t="s">
        <v>167</v>
      </c>
      <c r="D51" s="3"/>
      <c r="E51" s="216" t="s">
        <v>214</v>
      </c>
      <c r="F51" s="3"/>
      <c r="G51" s="113">
        <v>267335</v>
      </c>
      <c r="H51" s="204"/>
      <c r="I51" s="245"/>
      <c r="J51" s="4"/>
      <c r="K51" s="4"/>
      <c r="L51" s="4"/>
      <c r="M51" s="4"/>
      <c r="N51" s="153"/>
    </row>
    <row r="52" spans="1:14" s="119" customFormat="1" ht="13.5">
      <c r="A52" s="149"/>
      <c r="B52" s="152"/>
      <c r="C52" s="168" t="s">
        <v>55</v>
      </c>
      <c r="D52" s="3"/>
      <c r="E52" s="219" t="s">
        <v>133</v>
      </c>
      <c r="F52" s="3"/>
      <c r="G52" s="132">
        <v>69.39944757691869</v>
      </c>
      <c r="H52" s="4"/>
      <c r="I52" s="247" t="s">
        <v>264</v>
      </c>
      <c r="J52" s="194"/>
      <c r="K52" s="194"/>
      <c r="L52" s="4"/>
      <c r="M52" s="4"/>
      <c r="N52" s="153"/>
    </row>
    <row r="53" spans="1:14" s="119" customFormat="1" ht="13.5" customHeight="1">
      <c r="A53" s="149"/>
      <c r="B53" s="152"/>
      <c r="C53" s="168" t="s">
        <v>205</v>
      </c>
      <c r="D53" s="3"/>
      <c r="E53" s="216" t="s">
        <v>216</v>
      </c>
      <c r="F53" s="3"/>
      <c r="G53" s="260">
        <v>7.5</v>
      </c>
      <c r="H53" s="3"/>
      <c r="I53" s="247" t="s">
        <v>265</v>
      </c>
      <c r="J53" s="382"/>
      <c r="K53" s="383"/>
      <c r="L53" s="383"/>
      <c r="M53" s="383"/>
      <c r="N53" s="153"/>
    </row>
    <row r="54" spans="1:14" s="119" customFormat="1" ht="13.5">
      <c r="A54" s="149"/>
      <c r="B54" s="152"/>
      <c r="C54" s="4"/>
      <c r="D54" s="3"/>
      <c r="E54" s="219" t="s">
        <v>133</v>
      </c>
      <c r="F54" s="3"/>
      <c r="G54" s="40"/>
      <c r="H54" s="3"/>
      <c r="I54" s="4"/>
      <c r="J54" s="383"/>
      <c r="K54" s="383"/>
      <c r="L54" s="383"/>
      <c r="M54" s="383"/>
      <c r="N54" s="153"/>
    </row>
    <row r="55" spans="1:14" s="119" customFormat="1" ht="13.5">
      <c r="A55" s="149"/>
      <c r="B55" s="152"/>
      <c r="C55" s="168" t="s">
        <v>152</v>
      </c>
      <c r="D55" s="3"/>
      <c r="E55" s="216" t="s">
        <v>216</v>
      </c>
      <c r="F55" s="3"/>
      <c r="G55" s="260">
        <v>54.9</v>
      </c>
      <c r="H55" s="205"/>
      <c r="I55" s="247" t="s">
        <v>266</v>
      </c>
      <c r="J55" s="4"/>
      <c r="K55" s="198"/>
      <c r="L55" s="4"/>
      <c r="M55" s="4"/>
      <c r="N55" s="153"/>
    </row>
    <row r="56" spans="1:14" s="119" customFormat="1" ht="17.25" customHeight="1">
      <c r="A56" s="149"/>
      <c r="B56" s="152"/>
      <c r="C56" s="6"/>
      <c r="D56" s="6"/>
      <c r="E56" s="221"/>
      <c r="F56" s="6"/>
      <c r="G56" s="238" t="s">
        <v>217</v>
      </c>
      <c r="H56" s="7"/>
      <c r="I56" s="7"/>
      <c r="J56" s="7"/>
      <c r="K56" s="7"/>
      <c r="L56" s="7"/>
      <c r="M56" s="7"/>
      <c r="N56" s="153"/>
    </row>
    <row r="57" spans="1:14" s="119" customFormat="1" ht="6" customHeight="1">
      <c r="A57" s="149"/>
      <c r="B57" s="152"/>
      <c r="C57" s="3"/>
      <c r="D57" s="3"/>
      <c r="E57" s="219" t="s">
        <v>133</v>
      </c>
      <c r="F57" s="3"/>
      <c r="G57" s="4"/>
      <c r="H57" s="4"/>
      <c r="I57" s="4"/>
      <c r="J57" s="4"/>
      <c r="K57" s="4"/>
      <c r="L57" s="4"/>
      <c r="M57" s="4"/>
      <c r="N57" s="153"/>
    </row>
    <row r="58" spans="1:14" s="119" customFormat="1" ht="13.5" customHeight="1">
      <c r="A58" s="149"/>
      <c r="B58" s="152"/>
      <c r="C58" s="3" t="s">
        <v>64</v>
      </c>
      <c r="D58" s="3"/>
      <c r="E58" s="219" t="s">
        <v>133</v>
      </c>
      <c r="F58" s="3"/>
      <c r="G58" s="134"/>
      <c r="H58" s="4"/>
      <c r="I58" s="4"/>
      <c r="J58" s="4"/>
      <c r="K58" s="4"/>
      <c r="L58" s="4"/>
      <c r="M58" s="4"/>
      <c r="N58" s="153"/>
    </row>
    <row r="59" spans="1:14" s="119" customFormat="1" ht="5.25" customHeight="1">
      <c r="A59" s="149"/>
      <c r="B59" s="152"/>
      <c r="C59" s="3"/>
      <c r="D59" s="3"/>
      <c r="E59" s="219" t="s">
        <v>133</v>
      </c>
      <c r="F59" s="3"/>
      <c r="G59" s="4"/>
      <c r="H59" s="4"/>
      <c r="I59" s="4"/>
      <c r="J59" s="4"/>
      <c r="K59" s="4"/>
      <c r="L59" s="4"/>
      <c r="M59" s="4"/>
      <c r="N59" s="153"/>
    </row>
    <row r="60" spans="1:14" s="119" customFormat="1" ht="14.25" customHeight="1">
      <c r="A60" s="149"/>
      <c r="B60" s="152"/>
      <c r="C60" s="168" t="s">
        <v>153</v>
      </c>
      <c r="D60" s="9"/>
      <c r="E60" s="216" t="s">
        <v>216</v>
      </c>
      <c r="F60" s="4"/>
      <c r="G60" s="87">
        <v>73000000</v>
      </c>
      <c r="H60" s="4"/>
      <c r="I60" s="247" t="s">
        <v>74</v>
      </c>
      <c r="J60" s="4"/>
      <c r="K60" s="4"/>
      <c r="L60" s="4"/>
      <c r="M60" s="4"/>
      <c r="N60" s="153"/>
    </row>
    <row r="61" spans="1:14" s="119" customFormat="1" ht="14.25" customHeight="1">
      <c r="A61" s="149"/>
      <c r="B61" s="152"/>
      <c r="C61" s="206" t="s">
        <v>285</v>
      </c>
      <c r="D61" s="9"/>
      <c r="E61" s="216" t="s">
        <v>214</v>
      </c>
      <c r="F61" s="4"/>
      <c r="G61" s="351">
        <v>0.441</v>
      </c>
      <c r="H61" s="4"/>
      <c r="I61" s="396" t="s">
        <v>121</v>
      </c>
      <c r="J61" s="397"/>
      <c r="K61" s="398"/>
      <c r="L61" s="258" t="s">
        <v>217</v>
      </c>
      <c r="M61" s="4"/>
      <c r="N61" s="153"/>
    </row>
    <row r="62" spans="1:14" s="119" customFormat="1" ht="13.5" customHeight="1">
      <c r="A62" s="149"/>
      <c r="B62" s="152"/>
      <c r="C62" s="206" t="s">
        <v>286</v>
      </c>
      <c r="D62" s="9"/>
      <c r="E62" s="216" t="s">
        <v>214</v>
      </c>
      <c r="F62" s="4"/>
      <c r="G62" s="86">
        <v>441</v>
      </c>
      <c r="H62" s="4"/>
      <c r="I62" s="243" t="s">
        <v>267</v>
      </c>
      <c r="J62" s="4"/>
      <c r="K62" s="4"/>
      <c r="L62" s="134"/>
      <c r="M62" s="4"/>
      <c r="N62" s="153"/>
    </row>
    <row r="63" spans="1:14" s="119" customFormat="1" ht="6" customHeight="1">
      <c r="A63" s="149"/>
      <c r="B63" s="152"/>
      <c r="C63" s="3"/>
      <c r="D63" s="3"/>
      <c r="E63" s="133"/>
      <c r="F63" s="3"/>
      <c r="G63" s="4"/>
      <c r="H63" s="4"/>
      <c r="I63" s="4"/>
      <c r="J63" s="4"/>
      <c r="K63" s="4"/>
      <c r="L63" s="4"/>
      <c r="M63" s="4"/>
      <c r="N63" s="153"/>
    </row>
    <row r="64" spans="1:14" s="119" customFormat="1" ht="6" customHeight="1">
      <c r="A64" s="149"/>
      <c r="B64" s="152"/>
      <c r="C64" s="3"/>
      <c r="D64" s="3"/>
      <c r="E64" s="3"/>
      <c r="F64" s="3"/>
      <c r="G64" s="4"/>
      <c r="H64" s="4"/>
      <c r="I64" s="4"/>
      <c r="J64" s="4"/>
      <c r="K64" s="4"/>
      <c r="L64" s="4"/>
      <c r="M64" s="4"/>
      <c r="N64" s="153"/>
    </row>
    <row r="65" spans="1:14" s="119" customFormat="1" ht="16.5" customHeight="1">
      <c r="A65" s="149"/>
      <c r="B65" s="152"/>
      <c r="C65" s="239" t="s">
        <v>131</v>
      </c>
      <c r="D65" s="3"/>
      <c r="E65" s="3"/>
      <c r="F65" s="3"/>
      <c r="G65" s="4"/>
      <c r="H65" s="4"/>
      <c r="I65" s="4"/>
      <c r="J65" s="4"/>
      <c r="K65" s="4"/>
      <c r="L65" s="4"/>
      <c r="M65" s="4"/>
      <c r="N65" s="153"/>
    </row>
    <row r="66" spans="1:14" s="119" customFormat="1" ht="6" customHeight="1">
      <c r="A66" s="149"/>
      <c r="B66" s="152"/>
      <c r="C66" s="3"/>
      <c r="D66" s="3"/>
      <c r="E66" s="3"/>
      <c r="F66" s="3"/>
      <c r="G66" s="4"/>
      <c r="H66" s="4"/>
      <c r="I66" s="4"/>
      <c r="J66" s="4"/>
      <c r="K66" s="4"/>
      <c r="L66" s="4"/>
      <c r="M66" s="4"/>
      <c r="N66" s="153"/>
    </row>
    <row r="67" spans="1:14" s="119" customFormat="1" ht="16.5" customHeight="1">
      <c r="A67" s="149"/>
      <c r="B67" s="152"/>
      <c r="C67" s="207" t="s">
        <v>130</v>
      </c>
      <c r="D67" s="3"/>
      <c r="E67" s="3"/>
      <c r="F67" s="3"/>
      <c r="G67" s="4"/>
      <c r="H67" s="4"/>
      <c r="I67" s="4"/>
      <c r="J67" s="4"/>
      <c r="K67" s="4"/>
      <c r="L67" s="4"/>
      <c r="M67" s="4"/>
      <c r="N67" s="153"/>
    </row>
    <row r="68" spans="1:14" s="119" customFormat="1" ht="16.5" customHeight="1">
      <c r="A68" s="149"/>
      <c r="B68" s="152"/>
      <c r="C68" s="208" t="s">
        <v>268</v>
      </c>
      <c r="D68" s="3"/>
      <c r="E68" s="3"/>
      <c r="F68" s="3"/>
      <c r="G68" s="4"/>
      <c r="H68" s="4"/>
      <c r="I68" s="4"/>
      <c r="J68" s="4"/>
      <c r="K68" s="4"/>
      <c r="L68" s="4"/>
      <c r="M68" s="4"/>
      <c r="N68" s="153"/>
    </row>
    <row r="69" spans="1:14" s="119" customFormat="1" ht="12.75" customHeight="1">
      <c r="A69" s="149"/>
      <c r="B69" s="152"/>
      <c r="C69" s="208" t="s">
        <v>269</v>
      </c>
      <c r="D69" s="3"/>
      <c r="E69" s="3"/>
      <c r="F69" s="3"/>
      <c r="G69" s="4"/>
      <c r="H69" s="4"/>
      <c r="I69" s="4"/>
      <c r="J69" s="4"/>
      <c r="K69" s="4"/>
      <c r="L69" s="4"/>
      <c r="M69" s="4"/>
      <c r="N69" s="153"/>
    </row>
    <row r="70" spans="1:14" s="119" customFormat="1" ht="12.75" customHeight="1">
      <c r="A70" s="149"/>
      <c r="B70" s="152"/>
      <c r="C70" s="208" t="s">
        <v>220</v>
      </c>
      <c r="D70" s="3"/>
      <c r="E70" s="3"/>
      <c r="F70" s="3"/>
      <c r="G70" s="4"/>
      <c r="H70" s="4"/>
      <c r="I70" s="4"/>
      <c r="J70" s="4"/>
      <c r="K70" s="4"/>
      <c r="L70" s="4"/>
      <c r="M70" s="4"/>
      <c r="N70" s="153"/>
    </row>
    <row r="71" spans="1:14" s="119" customFormat="1" ht="12.75" customHeight="1">
      <c r="A71" s="149"/>
      <c r="B71" s="152"/>
      <c r="C71" s="208" t="s">
        <v>270</v>
      </c>
      <c r="D71" s="3"/>
      <c r="E71" s="3"/>
      <c r="F71" s="3"/>
      <c r="G71" s="5"/>
      <c r="H71" s="4"/>
      <c r="I71" s="4"/>
      <c r="J71" s="4"/>
      <c r="K71" s="4"/>
      <c r="L71" s="4"/>
      <c r="M71" s="4"/>
      <c r="N71" s="153"/>
    </row>
    <row r="72" spans="1:14" s="119" customFormat="1" ht="5.25" customHeight="1">
      <c r="A72" s="149"/>
      <c r="B72" s="152"/>
      <c r="C72" s="208"/>
      <c r="D72" s="3"/>
      <c r="E72" s="3"/>
      <c r="F72" s="3"/>
      <c r="G72" s="4"/>
      <c r="H72" s="4"/>
      <c r="I72" s="4"/>
      <c r="J72" s="4"/>
      <c r="K72" s="4"/>
      <c r="L72" s="4"/>
      <c r="M72" s="4"/>
      <c r="N72" s="153"/>
    </row>
    <row r="73" spans="1:14" s="119" customFormat="1" ht="12.75" customHeight="1">
      <c r="A73" s="149"/>
      <c r="B73" s="152"/>
      <c r="C73" s="209" t="s">
        <v>222</v>
      </c>
      <c r="D73" s="3"/>
      <c r="E73" s="3"/>
      <c r="F73" s="3"/>
      <c r="G73" s="4"/>
      <c r="H73" s="4"/>
      <c r="I73" s="4"/>
      <c r="J73" s="4"/>
      <c r="K73" s="4"/>
      <c r="L73" s="4"/>
      <c r="M73" s="4"/>
      <c r="N73" s="153"/>
    </row>
    <row r="74" spans="1:14" s="119" customFormat="1" ht="5.25" customHeight="1">
      <c r="A74" s="149"/>
      <c r="B74" s="152"/>
      <c r="C74" s="209"/>
      <c r="D74" s="3"/>
      <c r="E74" s="3"/>
      <c r="F74" s="3"/>
      <c r="G74" s="4"/>
      <c r="H74" s="4"/>
      <c r="I74" s="4"/>
      <c r="J74" s="4"/>
      <c r="K74" s="4"/>
      <c r="L74" s="4"/>
      <c r="M74" s="4"/>
      <c r="N74" s="153"/>
    </row>
    <row r="75" spans="1:14" s="119" customFormat="1" ht="12.75" customHeight="1">
      <c r="A75" s="149"/>
      <c r="B75" s="152"/>
      <c r="C75" s="209" t="s">
        <v>223</v>
      </c>
      <c r="D75" s="3"/>
      <c r="E75" s="3"/>
      <c r="F75" s="3"/>
      <c r="G75" s="4"/>
      <c r="H75" s="4"/>
      <c r="I75" s="4"/>
      <c r="J75" s="4"/>
      <c r="K75" s="4"/>
      <c r="L75" s="4"/>
      <c r="M75" s="4"/>
      <c r="N75" s="153"/>
    </row>
    <row r="76" spans="1:14" s="119" customFormat="1" ht="5.25" customHeight="1">
      <c r="A76" s="149"/>
      <c r="B76" s="152"/>
      <c r="C76" s="208"/>
      <c r="D76" s="3"/>
      <c r="E76" s="3"/>
      <c r="F76" s="3"/>
      <c r="G76" s="4"/>
      <c r="H76" s="4"/>
      <c r="I76" s="4"/>
      <c r="J76" s="4"/>
      <c r="K76" s="4"/>
      <c r="L76" s="4"/>
      <c r="M76" s="4"/>
      <c r="N76" s="153"/>
    </row>
    <row r="77" spans="1:14" s="119" customFormat="1" ht="12.75" customHeight="1">
      <c r="A77" s="149"/>
      <c r="B77" s="152"/>
      <c r="C77" s="209" t="s">
        <v>224</v>
      </c>
      <c r="D77" s="3"/>
      <c r="E77" s="3"/>
      <c r="F77" s="3"/>
      <c r="G77" s="4"/>
      <c r="H77" s="4"/>
      <c r="I77" s="4"/>
      <c r="J77" s="4"/>
      <c r="K77" s="4"/>
      <c r="L77" s="4"/>
      <c r="M77" s="4"/>
      <c r="N77" s="153"/>
    </row>
    <row r="78" spans="1:14" s="119" customFormat="1" ht="5.25" customHeight="1">
      <c r="A78" s="149"/>
      <c r="B78" s="152"/>
      <c r="C78" s="208"/>
      <c r="D78" s="3"/>
      <c r="E78" s="3"/>
      <c r="F78" s="3"/>
      <c r="G78" s="4"/>
      <c r="H78" s="4"/>
      <c r="I78" s="4"/>
      <c r="J78" s="4"/>
      <c r="K78" s="4"/>
      <c r="L78" s="4"/>
      <c r="M78" s="4"/>
      <c r="N78" s="153"/>
    </row>
    <row r="79" spans="1:14" s="119" customFormat="1" ht="12.75" customHeight="1">
      <c r="A79" s="149"/>
      <c r="B79" s="152"/>
      <c r="C79" s="209" t="s">
        <v>225</v>
      </c>
      <c r="D79" s="3"/>
      <c r="E79" s="3"/>
      <c r="F79" s="3"/>
      <c r="G79" s="4"/>
      <c r="H79" s="4"/>
      <c r="I79" s="4"/>
      <c r="J79" s="4"/>
      <c r="K79" s="4"/>
      <c r="L79" s="4"/>
      <c r="M79" s="4"/>
      <c r="N79" s="153"/>
    </row>
    <row r="80" spans="1:14" s="119" customFormat="1" ht="6" customHeight="1">
      <c r="A80" s="149"/>
      <c r="B80" s="152"/>
      <c r="C80" s="209"/>
      <c r="D80" s="3"/>
      <c r="E80" s="3"/>
      <c r="F80" s="3"/>
      <c r="G80" s="4"/>
      <c r="H80" s="4"/>
      <c r="I80" s="4"/>
      <c r="J80" s="4"/>
      <c r="K80" s="4"/>
      <c r="L80" s="4"/>
      <c r="M80" s="4"/>
      <c r="N80" s="153"/>
    </row>
    <row r="81" spans="1:14" s="119" customFormat="1" ht="12.75" customHeight="1">
      <c r="A81" s="149"/>
      <c r="B81" s="152"/>
      <c r="C81" s="161" t="s">
        <v>271</v>
      </c>
      <c r="D81" s="3"/>
      <c r="E81" s="3"/>
      <c r="F81" s="3"/>
      <c r="G81" s="4"/>
      <c r="H81" s="4"/>
      <c r="I81" s="4"/>
      <c r="J81" s="4"/>
      <c r="K81" s="4"/>
      <c r="L81" s="4"/>
      <c r="M81" s="4"/>
      <c r="N81" s="153"/>
    </row>
    <row r="82" spans="1:14" s="119" customFormat="1" ht="11.25" customHeight="1">
      <c r="A82" s="149"/>
      <c r="B82" s="152"/>
      <c r="C82" s="210"/>
      <c r="D82" s="3"/>
      <c r="E82" s="3"/>
      <c r="F82" s="3"/>
      <c r="G82" s="4"/>
      <c r="H82" s="4"/>
      <c r="I82" s="4"/>
      <c r="J82" s="4"/>
      <c r="K82" s="4"/>
      <c r="L82" s="4"/>
      <c r="M82" s="4"/>
      <c r="N82" s="153"/>
    </row>
    <row r="83" spans="1:14" s="119" customFormat="1" ht="6" customHeight="1">
      <c r="A83" s="149"/>
      <c r="B83" s="152"/>
      <c r="C83" s="211"/>
      <c r="D83" s="3"/>
      <c r="E83" s="3"/>
      <c r="F83" s="3"/>
      <c r="G83" s="4"/>
      <c r="H83" s="4"/>
      <c r="I83" s="4"/>
      <c r="J83" s="4"/>
      <c r="K83" s="4"/>
      <c r="L83" s="4"/>
      <c r="M83" s="4"/>
      <c r="N83" s="153"/>
    </row>
    <row r="84" spans="1:14" s="119" customFormat="1" ht="13.5" customHeight="1">
      <c r="A84" s="149"/>
      <c r="B84" s="152"/>
      <c r="C84" s="3" t="s">
        <v>68</v>
      </c>
      <c r="D84" s="3"/>
      <c r="E84" s="3"/>
      <c r="F84" s="3"/>
      <c r="G84" s="4"/>
      <c r="H84" s="4"/>
      <c r="I84" s="136"/>
      <c r="J84" s="4"/>
      <c r="K84" s="4"/>
      <c r="L84" s="4"/>
      <c r="M84" s="4"/>
      <c r="N84" s="153"/>
    </row>
    <row r="85" spans="1:14" s="119" customFormat="1" ht="5.25" customHeight="1">
      <c r="A85" s="149"/>
      <c r="B85" s="152"/>
      <c r="C85" s="3"/>
      <c r="D85" s="3"/>
      <c r="E85" s="3"/>
      <c r="F85" s="3"/>
      <c r="G85" s="4"/>
      <c r="H85" s="4"/>
      <c r="I85" s="4"/>
      <c r="J85" s="4"/>
      <c r="K85" s="4"/>
      <c r="L85" s="4"/>
      <c r="M85" s="4"/>
      <c r="N85" s="153"/>
    </row>
    <row r="86" spans="1:14" s="119" customFormat="1" ht="13.5" customHeight="1">
      <c r="A86" s="149"/>
      <c r="B86" s="152"/>
      <c r="C86" s="212" t="s">
        <v>69</v>
      </c>
      <c r="D86" s="3"/>
      <c r="E86" s="3"/>
      <c r="F86" s="3"/>
      <c r="G86" s="4"/>
      <c r="H86" s="4"/>
      <c r="I86" s="4"/>
      <c r="J86" s="4"/>
      <c r="K86" s="4"/>
      <c r="L86" s="4"/>
      <c r="M86" s="4"/>
      <c r="N86" s="153"/>
    </row>
    <row r="87" spans="1:14" s="119" customFormat="1" ht="13.5" customHeight="1">
      <c r="A87" s="149"/>
      <c r="B87" s="152"/>
      <c r="C87" s="194"/>
      <c r="D87" s="3"/>
      <c r="E87" s="3"/>
      <c r="F87" s="3"/>
      <c r="G87" s="168" t="s">
        <v>72</v>
      </c>
      <c r="H87" s="4"/>
      <c r="I87" s="90">
        <v>0.08546233406388865</v>
      </c>
      <c r="J87" s="245"/>
      <c r="K87" s="245"/>
      <c r="L87" s="4"/>
      <c r="M87" s="4"/>
      <c r="N87" s="153"/>
    </row>
    <row r="88" spans="1:14" s="119" customFormat="1" ht="13.5" customHeight="1">
      <c r="A88" s="149"/>
      <c r="B88" s="152"/>
      <c r="C88" s="194"/>
      <c r="D88" s="3"/>
      <c r="E88" s="3"/>
      <c r="F88" s="3"/>
      <c r="G88" s="168" t="s">
        <v>71</v>
      </c>
      <c r="H88" s="4"/>
      <c r="I88" s="90">
        <v>0.0979726808219177</v>
      </c>
      <c r="J88" s="245"/>
      <c r="K88" s="245"/>
      <c r="L88" s="4"/>
      <c r="M88" s="4"/>
      <c r="N88" s="153"/>
    </row>
    <row r="89" spans="1:14" s="119" customFormat="1" ht="13.5" customHeight="1">
      <c r="A89" s="149"/>
      <c r="B89" s="152"/>
      <c r="C89" s="194"/>
      <c r="D89" s="3"/>
      <c r="E89" s="3"/>
      <c r="F89" s="3"/>
      <c r="G89" s="168" t="s">
        <v>116</v>
      </c>
      <c r="H89" s="4"/>
      <c r="I89" s="135">
        <v>1951360.2</v>
      </c>
      <c r="J89" s="245"/>
      <c r="K89" s="245"/>
      <c r="L89" s="4"/>
      <c r="M89" s="4"/>
      <c r="N89" s="153"/>
    </row>
    <row r="90" spans="1:14" s="119" customFormat="1" ht="13.5" customHeight="1">
      <c r="A90" s="149"/>
      <c r="B90" s="152"/>
      <c r="C90" s="194"/>
      <c r="D90" s="3"/>
      <c r="E90" s="3"/>
      <c r="F90" s="3"/>
      <c r="G90" s="168" t="s">
        <v>117</v>
      </c>
      <c r="H90" s="4"/>
      <c r="I90" s="135">
        <v>4798100.699999989</v>
      </c>
      <c r="J90" s="245"/>
      <c r="K90" s="245"/>
      <c r="L90" s="4"/>
      <c r="M90" s="4"/>
      <c r="N90" s="153"/>
    </row>
    <row r="91" spans="1:14" s="119" customFormat="1" ht="5.25" customHeight="1">
      <c r="A91" s="149"/>
      <c r="B91" s="152"/>
      <c r="C91" s="3"/>
      <c r="D91" s="3"/>
      <c r="E91" s="3"/>
      <c r="F91" s="3"/>
      <c r="G91" s="4"/>
      <c r="H91" s="4"/>
      <c r="I91" s="4"/>
      <c r="J91" s="4"/>
      <c r="K91" s="4"/>
      <c r="L91" s="4"/>
      <c r="M91" s="4"/>
      <c r="N91" s="153"/>
    </row>
    <row r="92" spans="1:14" s="119" customFormat="1" ht="13.5" customHeight="1">
      <c r="A92" s="149"/>
      <c r="B92" s="152"/>
      <c r="C92" s="212" t="s">
        <v>70</v>
      </c>
      <c r="D92" s="3"/>
      <c r="E92" s="3"/>
      <c r="F92" s="3"/>
      <c r="G92" s="3"/>
      <c r="H92" s="4"/>
      <c r="I92" s="4"/>
      <c r="J92" s="4"/>
      <c r="K92" s="4"/>
      <c r="L92" s="4"/>
      <c r="M92" s="4"/>
      <c r="N92" s="153"/>
    </row>
    <row r="93" spans="1:14" s="119" customFormat="1" ht="5.25" customHeight="1">
      <c r="A93" s="149"/>
      <c r="B93" s="152"/>
      <c r="C93" s="212"/>
      <c r="D93" s="3"/>
      <c r="E93" s="3"/>
      <c r="F93" s="3"/>
      <c r="G93" s="4"/>
      <c r="H93" s="4"/>
      <c r="I93" s="4"/>
      <c r="J93" s="4"/>
      <c r="K93" s="4"/>
      <c r="L93" s="4"/>
      <c r="M93" s="4"/>
      <c r="N93" s="153"/>
    </row>
    <row r="94" spans="1:14" s="119" customFormat="1" ht="13.5" customHeight="1">
      <c r="A94" s="149"/>
      <c r="B94" s="152"/>
      <c r="C94" s="12"/>
      <c r="D94" s="12"/>
      <c r="E94" s="12"/>
      <c r="F94" s="12"/>
      <c r="G94" s="168" t="s">
        <v>288</v>
      </c>
      <c r="H94" s="4"/>
      <c r="I94" s="39">
        <v>45.34716778291356</v>
      </c>
      <c r="J94" s="247" t="s">
        <v>272</v>
      </c>
      <c r="K94" s="4"/>
      <c r="L94" s="4"/>
      <c r="M94" s="4"/>
      <c r="N94" s="153"/>
    </row>
    <row r="95" spans="1:14" s="119" customFormat="1" ht="8.25" customHeight="1">
      <c r="A95" s="149"/>
      <c r="B95" s="152"/>
      <c r="C95" s="212"/>
      <c r="D95" s="3"/>
      <c r="E95" s="3"/>
      <c r="F95" s="3"/>
      <c r="G95" s="4"/>
      <c r="H95" s="4"/>
      <c r="I95" s="4"/>
      <c r="J95" s="4"/>
      <c r="K95" s="4"/>
      <c r="L95" s="4"/>
      <c r="M95" s="4"/>
      <c r="N95" s="153"/>
    </row>
    <row r="96" spans="1:14" s="119" customFormat="1" ht="13.5">
      <c r="A96" s="149"/>
      <c r="B96" s="152"/>
      <c r="C96" s="3"/>
      <c r="D96" s="3"/>
      <c r="E96" s="3"/>
      <c r="F96" s="3"/>
      <c r="G96" s="168" t="s">
        <v>289</v>
      </c>
      <c r="H96" s="4"/>
      <c r="I96" s="131">
        <v>111.50185264730426</v>
      </c>
      <c r="J96" s="247" t="s">
        <v>272</v>
      </c>
      <c r="K96" s="4"/>
      <c r="L96" s="4"/>
      <c r="M96" s="4"/>
      <c r="N96" s="153"/>
    </row>
    <row r="97" spans="1:14" s="119" customFormat="1" ht="8.25" customHeight="1">
      <c r="A97" s="149"/>
      <c r="B97" s="152"/>
      <c r="C97" s="3"/>
      <c r="D97" s="3"/>
      <c r="E97" s="3"/>
      <c r="F97" s="3"/>
      <c r="G97" s="4"/>
      <c r="H97" s="4"/>
      <c r="I97" s="37"/>
      <c r="J97" s="4"/>
      <c r="K97" s="4"/>
      <c r="L97" s="4"/>
      <c r="M97" s="4"/>
      <c r="N97" s="153"/>
    </row>
    <row r="98" spans="1:14" s="119" customFormat="1" ht="13.5">
      <c r="A98" s="149"/>
      <c r="B98" s="152"/>
      <c r="C98" s="3"/>
      <c r="D98" s="3"/>
      <c r="E98" s="3"/>
      <c r="F98" s="3"/>
      <c r="G98" s="168" t="s">
        <v>290</v>
      </c>
      <c r="H98" s="4"/>
      <c r="I98" s="131" t="s">
        <v>226</v>
      </c>
      <c r="J98" s="247" t="s">
        <v>217</v>
      </c>
      <c r="K98" s="4"/>
      <c r="L98" s="4"/>
      <c r="M98" s="4"/>
      <c r="N98" s="153"/>
    </row>
    <row r="99" spans="1:14" s="119" customFormat="1" ht="8.25" customHeight="1">
      <c r="A99" s="149"/>
      <c r="B99" s="152"/>
      <c r="C99" s="3"/>
      <c r="D99" s="3"/>
      <c r="E99" s="3"/>
      <c r="F99" s="3"/>
      <c r="G99" s="4"/>
      <c r="H99" s="4"/>
      <c r="I99" s="37"/>
      <c r="J99" s="4"/>
      <c r="K99" s="4"/>
      <c r="L99" s="4"/>
      <c r="M99" s="4"/>
      <c r="N99" s="153"/>
    </row>
    <row r="100" spans="1:14" s="119" customFormat="1" ht="13.5">
      <c r="A100" s="149"/>
      <c r="B100" s="152"/>
      <c r="C100" s="3"/>
      <c r="D100" s="3"/>
      <c r="E100" s="3"/>
      <c r="F100" s="3"/>
      <c r="G100" s="168" t="s">
        <v>293</v>
      </c>
      <c r="H100" s="4"/>
      <c r="I100" s="131">
        <v>2.0309991374736662</v>
      </c>
      <c r="J100" s="247" t="s">
        <v>273</v>
      </c>
      <c r="K100" s="4"/>
      <c r="L100" s="4"/>
      <c r="M100" s="4"/>
      <c r="N100" s="153"/>
    </row>
    <row r="101" spans="1:14" s="119" customFormat="1" ht="8.25" customHeight="1">
      <c r="A101" s="149"/>
      <c r="B101" s="152"/>
      <c r="C101" s="3"/>
      <c r="D101" s="3"/>
      <c r="E101" s="3"/>
      <c r="F101" s="3"/>
      <c r="G101" s="148"/>
      <c r="H101" s="4"/>
      <c r="I101" s="38"/>
      <c r="J101" s="4"/>
      <c r="K101" s="4"/>
      <c r="L101" s="4"/>
      <c r="M101" s="4"/>
      <c r="N101" s="153"/>
    </row>
    <row r="102" spans="1:14" s="119" customFormat="1" ht="13.5">
      <c r="A102" s="149"/>
      <c r="B102" s="152"/>
      <c r="C102" s="3"/>
      <c r="D102" s="3"/>
      <c r="E102" s="3"/>
      <c r="F102" s="3"/>
      <c r="G102" s="168" t="s">
        <v>73</v>
      </c>
      <c r="H102" s="4"/>
      <c r="I102" s="131">
        <v>6679.462711691251</v>
      </c>
      <c r="J102" s="247" t="s">
        <v>274</v>
      </c>
      <c r="K102" s="4"/>
      <c r="L102" s="4"/>
      <c r="M102" s="273"/>
      <c r="N102" s="153"/>
    </row>
    <row r="103" spans="1:14" s="119" customFormat="1" ht="13.5" customHeight="1">
      <c r="A103" s="149"/>
      <c r="B103" s="152"/>
      <c r="C103" s="390" t="s">
        <v>217</v>
      </c>
      <c r="D103" s="391"/>
      <c r="E103" s="391"/>
      <c r="F103" s="391"/>
      <c r="G103" s="391"/>
      <c r="H103" s="391"/>
      <c r="I103" s="391"/>
      <c r="J103" s="391"/>
      <c r="K103" s="391"/>
      <c r="L103" s="391"/>
      <c r="M103" s="391"/>
      <c r="N103" s="153"/>
    </row>
    <row r="104" spans="1:14" s="119" customFormat="1" ht="13.5" customHeight="1">
      <c r="A104" s="149"/>
      <c r="B104" s="152"/>
      <c r="C104" s="395" t="s">
        <v>56</v>
      </c>
      <c r="D104" s="395"/>
      <c r="E104" s="395"/>
      <c r="F104" s="395"/>
      <c r="G104" s="395"/>
      <c r="H104" s="91"/>
      <c r="I104" s="286">
        <v>1.6288805564752737</v>
      </c>
      <c r="J104" s="245"/>
      <c r="K104" s="213"/>
      <c r="L104" s="4"/>
      <c r="M104" s="4"/>
      <c r="N104" s="153"/>
    </row>
    <row r="105" spans="1:14" s="119" customFormat="1" ht="10.5" customHeight="1">
      <c r="A105" s="149"/>
      <c r="B105" s="152"/>
      <c r="C105" s="240"/>
      <c r="D105" s="240"/>
      <c r="E105" s="240"/>
      <c r="F105" s="240"/>
      <c r="G105" s="240"/>
      <c r="H105" s="4"/>
      <c r="I105" s="4"/>
      <c r="J105" s="4"/>
      <c r="K105" s="213"/>
      <c r="L105" s="4"/>
      <c r="M105" s="4"/>
      <c r="N105" s="153"/>
    </row>
    <row r="106" spans="1:14" s="119" customFormat="1" ht="15" customHeight="1">
      <c r="A106" s="149"/>
      <c r="B106" s="152"/>
      <c r="C106" s="241" t="s">
        <v>164</v>
      </c>
      <c r="D106" s="240"/>
      <c r="E106" s="240"/>
      <c r="F106" s="240"/>
      <c r="G106" s="240"/>
      <c r="H106" s="4"/>
      <c r="I106" s="4"/>
      <c r="J106" s="4"/>
      <c r="K106" s="213"/>
      <c r="L106" s="4"/>
      <c r="M106" s="4"/>
      <c r="N106" s="153"/>
    </row>
    <row r="107" spans="1:14" s="119" customFormat="1" ht="7.5" customHeight="1" thickBot="1">
      <c r="A107" s="149"/>
      <c r="B107" s="176"/>
      <c r="C107" s="177"/>
      <c r="D107" s="177"/>
      <c r="E107" s="177"/>
      <c r="F107" s="177"/>
      <c r="G107" s="177"/>
      <c r="H107" s="177"/>
      <c r="I107" s="177"/>
      <c r="J107" s="177"/>
      <c r="K107" s="177"/>
      <c r="L107" s="177"/>
      <c r="M107" s="177"/>
      <c r="N107" s="178"/>
    </row>
    <row r="108" spans="1:14" s="119" customFormat="1" ht="5.25" customHeight="1" thickTop="1">
      <c r="A108" s="149"/>
      <c r="B108" s="149"/>
      <c r="C108" s="393"/>
      <c r="D108" s="394"/>
      <c r="E108" s="394"/>
      <c r="F108" s="394"/>
      <c r="G108" s="394"/>
      <c r="H108" s="84"/>
      <c r="I108" s="84"/>
      <c r="J108" s="17"/>
      <c r="K108" s="17"/>
      <c r="L108" s="17"/>
      <c r="M108" s="41"/>
      <c r="N108" s="41"/>
    </row>
    <row r="109" ht="13.5" hidden="1"/>
    <row r="110" ht="13.5" hidden="1"/>
    <row r="111" ht="13.5" hidden="1"/>
    <row r="112" ht="13.5" hidden="1"/>
    <row r="113" spans="7:9" ht="13.5" hidden="1">
      <c r="G113" s="214"/>
      <c r="H113" s="214"/>
      <c r="I113" s="214"/>
    </row>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row r="143" ht="13.5"/>
  </sheetData>
  <sheetProtection password="F470" sheet="1" objects="1" scenarios="1" selectLockedCells="1" selectUnlockedCells="1"/>
  <mergeCells count="13">
    <mergeCell ref="K31:K32"/>
    <mergeCell ref="B2:J2"/>
    <mergeCell ref="C7:M8"/>
    <mergeCell ref="J53:M54"/>
    <mergeCell ref="D5:E5"/>
    <mergeCell ref="I14:J14"/>
    <mergeCell ref="L25:M25"/>
    <mergeCell ref="C103:M103"/>
    <mergeCell ref="L35:M35"/>
    <mergeCell ref="L34:M34"/>
    <mergeCell ref="C108:G108"/>
    <mergeCell ref="C104:G104"/>
    <mergeCell ref="I61:K61"/>
  </mergeCells>
  <conditionalFormatting sqref="G31 G27 G22:G25 G34:G35">
    <cfRule type="cellIs" priority="1" dxfId="0" operator="greaterThan" stopIfTrue="1">
      <formula>$G$18</formula>
    </cfRule>
  </conditionalFormatting>
  <conditionalFormatting sqref="G37">
    <cfRule type="cellIs" priority="2" dxfId="0" operator="greaterThan" stopIfTrue="1">
      <formula>$G$31</formula>
    </cfRule>
  </conditionalFormatting>
  <conditionalFormatting sqref="L25">
    <cfRule type="expression" priority="3" dxfId="1" stopIfTrue="1">
      <formula>$P$25=1</formula>
    </cfRule>
  </conditionalFormatting>
  <conditionalFormatting sqref="L34:M34">
    <cfRule type="expression" priority="4" dxfId="1" stopIfTrue="1">
      <formula>$P$34=1</formula>
    </cfRule>
  </conditionalFormatting>
  <conditionalFormatting sqref="J35">
    <cfRule type="expression" priority="5" dxfId="1" stopIfTrue="1">
      <formula>$P$35=2</formula>
    </cfRule>
  </conditionalFormatting>
  <conditionalFormatting sqref="L35:M35">
    <cfRule type="expression" priority="6" dxfId="1" stopIfTrue="1">
      <formula>$P$35=1</formula>
    </cfRule>
  </conditionalFormatting>
  <conditionalFormatting sqref="C69:C70">
    <cfRule type="expression" priority="7" dxfId="2" stopIfTrue="1">
      <formula>COUNTIF($E$13:$E$62,"E")&gt;0</formula>
    </cfRule>
  </conditionalFormatting>
  <conditionalFormatting sqref="J34">
    <cfRule type="expression" priority="8" dxfId="3" stopIfTrue="1">
      <formula>$P$34=2</formula>
    </cfRule>
  </conditionalFormatting>
  <conditionalFormatting sqref="J25">
    <cfRule type="expression" priority="9" dxfId="3" stopIfTrue="1">
      <formula>$P$25=2</formula>
    </cfRule>
  </conditionalFormatting>
  <conditionalFormatting sqref="C71">
    <cfRule type="expression" priority="10" dxfId="2" stopIfTrue="1">
      <formula>COUNTIF($E$13:$E$62,"")&gt;0</formula>
    </cfRule>
  </conditionalFormatting>
  <conditionalFormatting sqref="C9:M9">
    <cfRule type="expression" priority="11" dxfId="2" stopIfTrue="1">
      <formula>E13=""=TRUE</formula>
    </cfRule>
  </conditionalFormatting>
  <dataValidations count="10">
    <dataValidation type="decimal" operator="lessThanOrEqual" allowBlank="1" showInputMessage="1" showErrorMessage="1" errorTitle="WARNING: Please check this value" error="Unbilled unmetered consumption cannont be greater than Total System Input Volume. Please check the input value and try again." sqref="G26:H26">
      <formula1>G23</formula1>
    </dataValidation>
    <dataValidation type="decimal" operator="lessThanOrEqual" allowBlank="1" showInputMessage="1" showErrorMessage="1" errorTitle="WARNING: Please check this value" error="Billed metered consumption cannont be greater than Total System Input Volume. Please check the input value and try again." sqref="G17">
      <formula1>G11</formula1>
    </dataValidation>
    <dataValidation errorStyle="information" type="list" allowBlank="1" showInputMessage="1" sqref="E60:E62 E34:E36 E13:E16 E55 E50:E51 E53 E22:E25">
      <formula1>"M,E"</formula1>
    </dataValidation>
    <dataValidation type="list" allowBlank="1" showInputMessage="1" showErrorMessage="1" promptTitle="Cost Data Units" prompt="Please select the preferred reporting units from the drop down list" errorTitle="Cost Data Units" error="You have not entered a valid option - please select from the drop down list" sqref="I61:K61">
      <formula1>$/1000 gallons (US),$/1000 litres,$/100 cubic feet (ccf)</formula1>
    </dataValidation>
    <dataValidation type="list" allowBlank="1" showInputMessage="1" showErrorMessage="1" promptTitle="Master meter error adjustment" prompt="If a meter adjustment has been entered, please select if the meter has under-registered or over-registered by this amount." sqref="I14:J14">
      <formula1>"under-registered,over-registered"</formula1>
    </dataValidation>
    <dataValidation type="decimal" operator="greaterThanOrEqual" allowBlank="1" showInputMessage="1" showErrorMessage="1" errorTitle="Master meter error adjustment" error="Do not enter negative values. Please use the drop down box to the right to indicate if the meter has under-registered or over-registered" sqref="G14">
      <formula1>0</formula1>
    </dataValidation>
    <dataValidation type="decimal" operator="greaterThan" allowBlank="1" showErrorMessage="1" promptTitle="Unbilled Unmetered Losses" prompt="Use the default percentage" errorTitle="Unbilled Unmetered Consumption" error="You cannont enter a zero value. Use the default percentage if you are unsure of actual unbilled unmetered consumption" sqref="L25:M25">
      <formula1>0</formula1>
    </dataValidation>
    <dataValidation errorStyle="warning" type="decimal" operator="greaterThan" allowBlank="1" showInputMessage="1" showErrorMessage="1" errorTitle="Customer Metering Inaccuracies" error="You tried to enter a zero value - this is only a valid value if the entire customer base is unmetered." sqref="L35:M35">
      <formula1>0</formula1>
    </dataValidation>
    <dataValidation type="decimal" operator="greaterThan" allowBlank="1" showErrorMessage="1" promptTitle="Unbilled Unmetered Losses" prompt="Use the default percentage" errorTitle="Unauthorized Consumption" error="You cannont enter a zero value. Use the default percentage if you are unsure of actual unauthorized consumption" sqref="L34:M34">
      <formula1>0</formula1>
    </dataValidation>
    <dataValidation type="decimal" operator="lessThan" allowBlank="1" showInputMessage="1" showErrorMessage="1" errorTitle="Customer Metering Inaccuracies" error="Only values less than 10% are accepted. If you want to use a value of 10% or greater, calculate the equivalent quantity and enter as using the &quot;value&quot; option." sqref="J35">
      <formula1>0.1</formula1>
    </dataValidation>
  </dataValidations>
  <printOptions gridLines="1"/>
  <pageMargins left="0.36" right="0.37" top="0.34" bottom="0.57" header="0.24" footer="0.22"/>
  <pageSetup fitToHeight="1" fitToWidth="1" horizontalDpi="1200" verticalDpi="1200" orientation="portrait" scale="61" r:id="rId3"/>
  <headerFooter alignWithMargins="0">
    <oddFooter>&amp;CAWWA Water Loss Control Committee&amp;R&amp;A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3"/>
  <dimension ref="A1:P55"/>
  <sheetViews>
    <sheetView workbookViewId="0" topLeftCell="A1">
      <selection activeCell="F23" sqref="F23"/>
    </sheetView>
  </sheetViews>
  <sheetFormatPr defaultColWidth="9.140625" defaultRowHeight="12.75"/>
  <cols>
    <col min="1" max="1" width="32.28125" style="223" customWidth="1"/>
    <col min="2" max="2" width="20.28125" style="223" customWidth="1"/>
    <col min="3" max="3" width="23.28125" style="223" bestFit="1" customWidth="1"/>
    <col min="4" max="4" width="12.57421875" style="223" bestFit="1" customWidth="1"/>
    <col min="5" max="5" width="6.28125" style="223" customWidth="1"/>
    <col min="6" max="6" width="12.7109375" style="223" customWidth="1"/>
    <col min="7" max="7" width="16.8515625" style="223" customWidth="1"/>
    <col min="8" max="8" width="6.00390625" style="223" customWidth="1"/>
    <col min="9" max="9" width="33.28125" style="223" bestFit="1" customWidth="1"/>
    <col min="10" max="10" width="4.140625" style="223" customWidth="1"/>
    <col min="11" max="11" width="9.00390625" style="223" customWidth="1"/>
    <col min="12" max="13" width="33.28125" style="223" bestFit="1" customWidth="1"/>
    <col min="14" max="14" width="18.8515625" style="223" bestFit="1" customWidth="1"/>
    <col min="15" max="15" width="33.28125" style="223" bestFit="1" customWidth="1"/>
    <col min="16" max="16384" width="9.140625" style="223" customWidth="1"/>
  </cols>
  <sheetData>
    <row r="1" spans="1:16" ht="12.75">
      <c r="A1" s="222"/>
      <c r="B1" s="222" t="s">
        <v>132</v>
      </c>
      <c r="C1" s="222" t="s">
        <v>155</v>
      </c>
      <c r="D1" s="222" t="s">
        <v>121</v>
      </c>
      <c r="F1" s="269" t="s">
        <v>184</v>
      </c>
      <c r="G1" s="270"/>
      <c r="M1" s="332" t="s">
        <v>249</v>
      </c>
      <c r="N1" s="222" t="s">
        <v>242</v>
      </c>
      <c r="O1" s="222" t="s">
        <v>240</v>
      </c>
      <c r="P1" s="222" t="s">
        <v>241</v>
      </c>
    </row>
    <row r="2" spans="1:16" ht="12.75">
      <c r="A2" s="222" t="s">
        <v>242</v>
      </c>
      <c r="B2" s="271">
        <f>1000000/(F2*100)</f>
        <v>1336.8055610095364</v>
      </c>
      <c r="C2" s="271">
        <v>1000</v>
      </c>
      <c r="D2" s="271">
        <f>1000/F5</f>
        <v>3785.4118</v>
      </c>
      <c r="E2" s="224"/>
      <c r="F2" s="329">
        <v>7.48051945</v>
      </c>
      <c r="G2" s="267" t="s">
        <v>181</v>
      </c>
      <c r="H2" s="223" t="s">
        <v>185</v>
      </c>
      <c r="M2" s="222" t="s">
        <v>242</v>
      </c>
      <c r="N2" s="271">
        <v>1</v>
      </c>
      <c r="O2" s="271">
        <f>F4</f>
        <v>3.7854118</v>
      </c>
      <c r="P2" s="333">
        <v>3.068883289737228</v>
      </c>
    </row>
    <row r="3" spans="1:16" ht="12.75">
      <c r="A3" s="222" t="s">
        <v>240</v>
      </c>
      <c r="B3" s="271">
        <f>1000000/F4/(F2*100)</f>
        <v>353.14666716301156</v>
      </c>
      <c r="C3" s="271">
        <f>1000/F4</f>
        <v>264.17205124155845</v>
      </c>
      <c r="D3" s="271">
        <v>1000</v>
      </c>
      <c r="F3" s="272">
        <v>43560</v>
      </c>
      <c r="G3" s="267" t="s">
        <v>186</v>
      </c>
      <c r="H3" s="225"/>
      <c r="M3" s="222" t="s">
        <v>240</v>
      </c>
      <c r="N3" s="271">
        <f>1/O2</f>
        <v>0.26417205124155846</v>
      </c>
      <c r="O3" s="271">
        <v>1</v>
      </c>
      <c r="P3" s="271">
        <v>0.8107131936708255</v>
      </c>
    </row>
    <row r="4" spans="1:16" ht="12.75">
      <c r="A4" s="222" t="s">
        <v>241</v>
      </c>
      <c r="B4" s="271">
        <f>F3/100</f>
        <v>435.6</v>
      </c>
      <c r="C4" s="271">
        <f>F3*F2/1000</f>
        <v>325.851427242</v>
      </c>
      <c r="D4" s="271">
        <f>F3*F2*F4/1000</f>
        <v>1233.4818377287083</v>
      </c>
      <c r="F4" s="328">
        <v>3.7854118</v>
      </c>
      <c r="G4" s="267" t="s">
        <v>183</v>
      </c>
      <c r="H4" s="225"/>
      <c r="M4" s="222" t="s">
        <v>241</v>
      </c>
      <c r="N4" s="333">
        <f>325851.427242/1000000</f>
        <v>0.325851427242</v>
      </c>
      <c r="O4" s="271">
        <v>1.2334818377287082</v>
      </c>
      <c r="P4" s="271">
        <v>1</v>
      </c>
    </row>
    <row r="5" spans="6:8" ht="12.75">
      <c r="F5" s="327">
        <f>1/F4</f>
        <v>0.26417205124155846</v>
      </c>
      <c r="G5" s="268" t="s">
        <v>182</v>
      </c>
      <c r="H5" s="225"/>
    </row>
    <row r="6" ht="13.5" thickBot="1">
      <c r="H6" s="225"/>
    </row>
    <row r="7" spans="1:8" ht="13.5" thickBot="1">
      <c r="A7" s="225" t="s">
        <v>118</v>
      </c>
      <c r="B7" s="226">
        <v>1</v>
      </c>
      <c r="C7" s="223" t="s">
        <v>154</v>
      </c>
      <c r="D7" s="223">
        <f>MATCH(C7,A2:A4,0)</f>
        <v>1</v>
      </c>
      <c r="H7" s="225"/>
    </row>
    <row r="8" spans="1:8" ht="13.5" thickBot="1">
      <c r="A8" s="225"/>
      <c r="E8" s="223">
        <f>INDEX($B$2:$D$4,MATCH(C7,A2:A4,0),MATCH(C9,B1:D1,0))</f>
        <v>1336.8055610095364</v>
      </c>
      <c r="H8" s="225"/>
    </row>
    <row r="9" spans="1:8" ht="13.5" thickBot="1">
      <c r="A9" s="225" t="s">
        <v>119</v>
      </c>
      <c r="B9" s="227">
        <v>10</v>
      </c>
      <c r="C9" s="223" t="s">
        <v>132</v>
      </c>
      <c r="D9" s="223">
        <f>MATCH(C9,B1:D1,0)</f>
        <v>1</v>
      </c>
      <c r="H9" s="225"/>
    </row>
    <row r="11" spans="2:9" ht="12.75">
      <c r="B11" s="225" t="s">
        <v>120</v>
      </c>
      <c r="C11" s="228">
        <f>B7*B9*E8</f>
        <v>13368.055610095364</v>
      </c>
      <c r="I11" s="223" t="s">
        <v>248</v>
      </c>
    </row>
    <row r="12" spans="7:12" ht="12.75">
      <c r="G12" s="223" t="s">
        <v>209</v>
      </c>
      <c r="I12" s="331" t="s">
        <v>245</v>
      </c>
      <c r="J12" s="331"/>
      <c r="K12" s="222"/>
      <c r="L12" s="331" t="s">
        <v>246</v>
      </c>
    </row>
    <row r="13" spans="7:12" ht="14.25">
      <c r="G13" s="223" t="s">
        <v>208</v>
      </c>
      <c r="H13" s="335">
        <v>1</v>
      </c>
      <c r="I13" s="330" t="s">
        <v>241</v>
      </c>
      <c r="J13" s="334" t="s">
        <v>250</v>
      </c>
      <c r="K13" s="223">
        <f>H13*INDEX(N2:P4,MATCH(I13,M2:M4,0),MATCH(L13,N1:P1,0))</f>
        <v>1.2334818377287082</v>
      </c>
      <c r="L13" s="330" t="s">
        <v>240</v>
      </c>
    </row>
    <row r="14" ht="12.75">
      <c r="K14" s="224"/>
    </row>
    <row r="15" ht="12.75">
      <c r="B15" s="223" t="s">
        <v>126</v>
      </c>
    </row>
    <row r="16" spans="2:4" ht="12.75">
      <c r="B16" s="222" t="s">
        <v>132</v>
      </c>
      <c r="C16" s="222" t="s">
        <v>155</v>
      </c>
      <c r="D16" s="222" t="s">
        <v>121</v>
      </c>
    </row>
    <row r="17" spans="1:4" ht="12.75">
      <c r="A17" s="222" t="s">
        <v>154</v>
      </c>
      <c r="B17" s="223">
        <f>1000000/(7.48*100)</f>
        <v>1336.8983957219252</v>
      </c>
      <c r="C17" s="223">
        <v>1000</v>
      </c>
      <c r="D17" s="223">
        <f>1000000/CONVERT(1000,"l","gal")</f>
        <v>3786.2354565174523</v>
      </c>
    </row>
    <row r="18" spans="1:4" ht="12.75">
      <c r="A18" s="222" t="s">
        <v>210</v>
      </c>
      <c r="B18" s="223">
        <f>1000000/CONVERT((7.48*100),"gal","l")</f>
        <v>353.094362745098</v>
      </c>
      <c r="C18" s="223">
        <f>1000000/CONVERT(1000,"gal","l")</f>
        <v>264.11458333333337</v>
      </c>
      <c r="D18" s="223">
        <v>1000</v>
      </c>
    </row>
    <row r="19" spans="1:4" ht="12.75">
      <c r="A19" s="222" t="s">
        <v>178</v>
      </c>
      <c r="B19" s="223">
        <f>43560/100</f>
        <v>435.6</v>
      </c>
      <c r="C19" s="223">
        <f>43560/(1000/7.48)</f>
        <v>325.8288</v>
      </c>
      <c r="D19" s="223">
        <f>F3/(CONVERT(1000,"l","gal")/F2)</f>
        <v>1233.7502273804773</v>
      </c>
    </row>
    <row r="21" ht="13.5" thickBot="1"/>
    <row r="22" spans="1:4" ht="13.5" thickBot="1">
      <c r="A22" s="225" t="s">
        <v>126</v>
      </c>
      <c r="B22" s="226">
        <v>5</v>
      </c>
      <c r="C22" s="223" t="s">
        <v>155</v>
      </c>
      <c r="D22" s="223">
        <f>MATCH(C22,B16:D16,0)</f>
        <v>2</v>
      </c>
    </row>
    <row r="23" spans="1:5" ht="13.5" thickBot="1">
      <c r="A23" s="225"/>
      <c r="E23" s="223">
        <f>INDEX($B$2:$D$4,MATCH(C24,A2:A4,0),MATCH(C22,B1:D1,0))</f>
        <v>1000</v>
      </c>
    </row>
    <row r="24" spans="1:4" ht="13.5" thickBot="1">
      <c r="A24" s="225" t="s">
        <v>127</v>
      </c>
      <c r="B24" s="227">
        <v>5000</v>
      </c>
      <c r="C24" s="223" t="s">
        <v>154</v>
      </c>
      <c r="D24" s="223">
        <f>MATCH(C24,A17:A19,0)</f>
        <v>1</v>
      </c>
    </row>
    <row r="26" spans="2:3" ht="12.75">
      <c r="B26" s="225" t="s">
        <v>120</v>
      </c>
      <c r="C26" s="229">
        <f>(B22*E23)/B24</f>
        <v>1</v>
      </c>
    </row>
    <row r="27" ht="12.75">
      <c r="C27" s="223" t="s">
        <v>128</v>
      </c>
    </row>
    <row r="28" ht="12.75">
      <c r="C28" s="223" t="s">
        <v>129</v>
      </c>
    </row>
    <row r="31" ht="12.75">
      <c r="A31" s="224" t="s">
        <v>179</v>
      </c>
    </row>
    <row r="33" ht="12.75">
      <c r="B33" s="223" t="s">
        <v>203</v>
      </c>
    </row>
    <row r="37" ht="12.75">
      <c r="A37" s="224" t="s">
        <v>244</v>
      </c>
    </row>
    <row r="38" ht="12.75">
      <c r="A38" s="274" t="s">
        <v>192</v>
      </c>
    </row>
    <row r="39" ht="12.75">
      <c r="A39" s="223" t="s">
        <v>196</v>
      </c>
    </row>
    <row r="40" ht="12.75">
      <c r="A40" s="223" t="s">
        <v>187</v>
      </c>
    </row>
    <row r="42" ht="12.75">
      <c r="A42" s="277" t="s">
        <v>188</v>
      </c>
    </row>
    <row r="43" ht="12.75">
      <c r="A43" s="277" t="s">
        <v>189</v>
      </c>
    </row>
    <row r="44" ht="12.75">
      <c r="A44" s="277" t="s">
        <v>195</v>
      </c>
    </row>
    <row r="45" ht="12.75">
      <c r="A45" s="277" t="s">
        <v>190</v>
      </c>
    </row>
    <row r="47" ht="12.75">
      <c r="A47" s="275" t="s">
        <v>191</v>
      </c>
    </row>
    <row r="48" ht="12.75">
      <c r="A48" s="275" t="s">
        <v>193</v>
      </c>
    </row>
    <row r="49" ht="12.75">
      <c r="A49" s="275" t="s">
        <v>194</v>
      </c>
    </row>
    <row r="50" ht="12.75">
      <c r="A50" s="275" t="s">
        <v>190</v>
      </c>
    </row>
    <row r="52" ht="12.75">
      <c r="A52" s="276" t="s">
        <v>197</v>
      </c>
    </row>
    <row r="53" ht="12.75">
      <c r="A53" s="276" t="s">
        <v>193</v>
      </c>
    </row>
    <row r="54" ht="12.75">
      <c r="A54" s="276" t="s">
        <v>194</v>
      </c>
    </row>
    <row r="55" ht="12.75">
      <c r="A55" s="276" t="s">
        <v>190</v>
      </c>
    </row>
  </sheetData>
  <sheetProtection/>
  <dataValidations count="3">
    <dataValidation type="list" allowBlank="1" showInputMessage="1" showErrorMessage="1" sqref="L13 I13">
      <formula1>"Million Gallons (US),Megalitres (thousand cubic metres),Acre-feet"</formula1>
    </dataValidation>
    <dataValidation type="list" allowBlank="1" showInputMessage="1" showErrorMessage="1" sqref="C9 C22">
      <formula1>$/1000 gallons (US),$/1000 litres,$/100 cubic feet (ccf)</formula1>
    </dataValidation>
    <dataValidation type="list" allowBlank="1" showInputMessage="1" showErrorMessage="1" sqref="C7 C24">
      <formula1>"million gallons (US),thousand cubic meters,acre-feet"</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AWWA Water Loss Control Committee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AWWA Water Audit Software</dc:title>
  <dc:subject/>
  <dc:creator>Andrew Chastain-Howley, Andrew Day, Alain Lalonde, George Kunkel P.E., David Sayers</dc:creator>
  <cp:keywords/>
  <dc:description/>
  <cp:lastModifiedBy>Eric Volk</cp:lastModifiedBy>
  <cp:lastPrinted>2007-04-02T18:58:13Z</cp:lastPrinted>
  <dcterms:created xsi:type="dcterms:W3CDTF">2004-11-04T17:59:53Z</dcterms:created>
  <dcterms:modified xsi:type="dcterms:W3CDTF">2008-08-26T19:02:57Z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-1204655815</vt:i4>
  </property>
  <property fmtid="{D5CDD505-2E9C-101B-9397-08002B2CF9AE}" pid="3" name="_EmailSubject">
    <vt:lpwstr>One more question...</vt:lpwstr>
  </property>
  <property fmtid="{D5CDD505-2E9C-101B-9397-08002B2CF9AE}" pid="4" name="_AuthorEmail">
    <vt:lpwstr>ach@wprconsulting.com</vt:lpwstr>
  </property>
  <property fmtid="{D5CDD505-2E9C-101B-9397-08002B2CF9AE}" pid="5" name="_AuthorEmailDisplayName">
    <vt:lpwstr>Andrew Chastain-Howley</vt:lpwstr>
  </property>
  <property fmtid="{D5CDD505-2E9C-101B-9397-08002B2CF9AE}" pid="6" name="_PreviousAdHocReviewCycleID">
    <vt:i4>544065125</vt:i4>
  </property>
  <property fmtid="{D5CDD505-2E9C-101B-9397-08002B2CF9AE}" pid="7" name="_ReviewingToolsShownOnce">
    <vt:lpwstr/>
  </property>
</Properties>
</file>